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pra.sharepoint.com/sites/TSFS-Communications/Shared Documents/Communications/Blue Box/WDTA/Website documents/InKind/2025/"/>
    </mc:Choice>
  </mc:AlternateContent>
  <xr:revisionPtr revIDLastSave="0" documentId="8_{E7A27092-3E0D-4569-8D20-BA3E32F4FBBD}" xr6:coauthVersionLast="47" xr6:coauthVersionMax="47" xr10:uidLastSave="{00000000-0000-0000-0000-000000000000}"/>
  <bookViews>
    <workbookView xWindow="28680" yWindow="-5820" windowWidth="29040" windowHeight="15840" tabRatio="730" xr2:uid="{00000000-000D-0000-FFFF-FFFF00000000}"/>
  </bookViews>
  <sheets>
    <sheet name="2025-2026 Linage Allocation" sheetId="1" r:id="rId1"/>
    <sheet name="Buttons (2)" sheetId="18" state="hidden" r:id="rId2"/>
    <sheet name="Summary Table" sheetId="3" state="hidden" r:id="rId3"/>
  </sheets>
  <definedNames>
    <definedName name="_xlnm._FilterDatabase" localSheetId="0" hidden="1">'2025-2026 Linage Allocation'!$A$2:$K$121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H2" i="1"/>
  <c r="I2" i="1"/>
  <c r="J2" i="1"/>
  <c r="K2" i="1"/>
  <c r="F2" i="1" l="1"/>
  <c r="D2" i="3" l="1"/>
  <c r="C10" i="3"/>
  <c r="C11" i="3"/>
  <c r="C12" i="3"/>
  <c r="C16" i="3"/>
  <c r="C14" i="3"/>
  <c r="C15" i="3"/>
  <c r="C13" i="3"/>
  <c r="C9" i="3"/>
  <c r="C8" i="3"/>
  <c r="C17" i="3" l="1"/>
  <c r="D17" i="3" s="1"/>
  <c r="E17" i="3" s="1"/>
  <c r="C19" i="3"/>
  <c r="D19" i="3" s="1"/>
  <c r="C18" i="3"/>
  <c r="D18" i="3" s="1"/>
  <c r="E18" i="3" s="1"/>
  <c r="D10" i="3"/>
  <c r="E10" i="3" s="1"/>
  <c r="D9" i="3"/>
  <c r="E9" i="3" s="1"/>
  <c r="D8" i="3"/>
  <c r="E8" i="3" s="1"/>
  <c r="D11" i="3"/>
  <c r="E11" i="3" s="1"/>
  <c r="D16" i="3"/>
  <c r="E16" i="3" s="1"/>
  <c r="D14" i="3"/>
  <c r="E14" i="3" s="1"/>
  <c r="D13" i="3"/>
  <c r="E13" i="3" s="1"/>
  <c r="D15" i="3"/>
  <c r="E15" i="3" s="1"/>
  <c r="D12" i="3"/>
  <c r="E12" i="3" s="1"/>
  <c r="C20" i="3" l="1"/>
  <c r="D20" i="3"/>
  <c r="E20" i="3" s="1"/>
  <c r="E19" i="3"/>
  <c r="K3" i="3" l="1"/>
  <c r="J3" i="3"/>
  <c r="L3" i="3"/>
  <c r="P3" i="3" s="1"/>
  <c r="N3" i="3" l="1"/>
  <c r="I3" i="3"/>
  <c r="O3" i="3" s="1"/>
  <c r="G3" i="3"/>
  <c r="H3" i="3"/>
  <c r="M3" i="3" l="1"/>
  <c r="C21" i="3" l="1"/>
  <c r="E2" i="1" l="1"/>
</calcChain>
</file>

<file path=xl/sharedStrings.xml><?xml version="1.0" encoding="utf-8"?>
<sst xmlns="http://schemas.openxmlformats.org/spreadsheetml/2006/main" count="399" uniqueCount="197">
  <si>
    <t>Paper#</t>
  </si>
  <si>
    <t>Program Name</t>
  </si>
  <si>
    <t>OCNA</t>
  </si>
  <si>
    <t>CNA</t>
  </si>
  <si>
    <t>Linage req'd for 1/4 pg B&amp;W Ad</t>
  </si>
  <si>
    <t xml:space="preserve">Additional Linage Req'd for Full Process Colour </t>
  </si>
  <si>
    <t xml:space="preserve"> No. of Online Impressions </t>
  </si>
  <si>
    <t>Linage for No. of Online Impressions 
(No Flash)</t>
  </si>
  <si>
    <t>Linage for No. of Online Impressions (Flash)</t>
  </si>
  <si>
    <t>Colour</t>
  </si>
  <si>
    <t>Totals</t>
  </si>
  <si>
    <t>Bancroft This Week</t>
  </si>
  <si>
    <t>1/4 Page</t>
  </si>
  <si>
    <t>B &amp; W</t>
  </si>
  <si>
    <t>Frontenac News</t>
  </si>
  <si>
    <t>1/2 Page</t>
  </si>
  <si>
    <t>ADMASTON/BROMLEY, TOWNSHIP OF</t>
  </si>
  <si>
    <t>Eganville Leader</t>
  </si>
  <si>
    <t>ALGONQUINS OF PIKWAKANAGAN</t>
  </si>
  <si>
    <t>ARMSTRONG, TOWNSHIP OF</t>
  </si>
  <si>
    <t>New Liskeard Temiskaming Speaker</t>
  </si>
  <si>
    <t>ASHFIELD-COLBORNE-WAWANOSH, TOWNSHIP OF</t>
  </si>
  <si>
    <t>Blyth/Brussels Citizen</t>
  </si>
  <si>
    <t>Goderich Signal Star</t>
  </si>
  <si>
    <t>Lucknow Sentinel</t>
  </si>
  <si>
    <t>ATHENS, TOWNSHIP OF</t>
  </si>
  <si>
    <t>Brockville Recorder and Times</t>
  </si>
  <si>
    <t>The Sudbury Star</t>
  </si>
  <si>
    <t>AUGUSTA, TOWNSHIP OF</t>
  </si>
  <si>
    <t>BALDWIN, TOWNSHIP OF</t>
  </si>
  <si>
    <t>Espanola Mid-North Monitor</t>
  </si>
  <si>
    <t>BANCROFT, TOWN OF</t>
  </si>
  <si>
    <t>Bancroft Times</t>
  </si>
  <si>
    <t>Sault Ste. Marie This Week</t>
  </si>
  <si>
    <t>Norfolk &amp; Tillsonburg News</t>
  </si>
  <si>
    <t>Manitoulin Expositor</t>
  </si>
  <si>
    <t>Elliot Lake The Standard</t>
  </si>
  <si>
    <t>Listowel Independent Plus</t>
  </si>
  <si>
    <t>Sarnia/Lambton County This Week</t>
  </si>
  <si>
    <t>BONFIELD, TOWNSHIP OF</t>
  </si>
  <si>
    <t>North Bay Nugget</t>
  </si>
  <si>
    <t>BRUCE AREA SOLID WASTE RECYCLING</t>
  </si>
  <si>
    <t>Bruce Peninsula Press</t>
  </si>
  <si>
    <t>Grey Bruce This Week</t>
  </si>
  <si>
    <t>Hanover, The Post</t>
  </si>
  <si>
    <t>Kincardine Independent</t>
  </si>
  <si>
    <t>Kincardine News</t>
  </si>
  <si>
    <t>Mildmay Town &amp; Country Crier</t>
  </si>
  <si>
    <t>Port Elgin Shoreline Beacon</t>
  </si>
  <si>
    <t>Walkerton Herald Times</t>
  </si>
  <si>
    <t>Wiarton Echo</t>
  </si>
  <si>
    <t>BRUDENELL, LYNDOCH AND RAGLAN, TOWNSHIP OF</t>
  </si>
  <si>
    <t>CALVIN, MUNICIPALITY OF</t>
  </si>
  <si>
    <t>CASEY, TOWNSHIP OF</t>
  </si>
  <si>
    <t>Kingston/Frontenac This Week</t>
  </si>
  <si>
    <t>CHARLTON AND DACK, MUNICIPALITY OF</t>
  </si>
  <si>
    <t>Kirkland Lake Northern News This Week</t>
  </si>
  <si>
    <t>Wallaceburg Courier Press</t>
  </si>
  <si>
    <t>Owen Sound, The Sun Times</t>
  </si>
  <si>
    <t>CHIPPEWAS OF KETTLE AND STONY POINT FIRST NATIONS</t>
  </si>
  <si>
    <t>CHISHOLM, TOWNSHIP OF</t>
  </si>
  <si>
    <t>COLEMAN, TOWN OF</t>
  </si>
  <si>
    <t>Deep River North Renfrew Times</t>
  </si>
  <si>
    <t>Napanee Beaver</t>
  </si>
  <si>
    <t>Lanark Era</t>
  </si>
  <si>
    <t>Toronto Star</t>
  </si>
  <si>
    <t>EAST FERRIS, TOWNSHIP OF</t>
  </si>
  <si>
    <t>EDWARDSBURGH CARDINAL, TOWNSHIP OF</t>
  </si>
  <si>
    <t>ELLIOT LAKE, CITY OF</t>
  </si>
  <si>
    <t>ESPANOLA, TOWN OF</t>
  </si>
  <si>
    <t>FRENCH RIVER, MUNICIPALITY OF</t>
  </si>
  <si>
    <t>GANANOQUE, TOWN OF</t>
  </si>
  <si>
    <t>Gananoque Reporter</t>
  </si>
  <si>
    <t>GAUTHIER, TOWNSHIP OF</t>
  </si>
  <si>
    <t>Kirkalnd Lake Northern News This Week</t>
  </si>
  <si>
    <t>GREATER MADAWASKA, TOWNSHIP OF</t>
  </si>
  <si>
    <t>GREATER SUDBURY, CITY OF</t>
  </si>
  <si>
    <t>Dimensions</t>
  </si>
  <si>
    <t>Fergus Wellington Advertiser</t>
  </si>
  <si>
    <t>Hamilton Spectator</t>
  </si>
  <si>
    <t>HALTON, REGIONAL MUNICIPALITY OF</t>
  </si>
  <si>
    <t>ONLINE</t>
  </si>
  <si>
    <t>No Flash</t>
  </si>
  <si>
    <t>Globe &amp; Mail (Ont)</t>
  </si>
  <si>
    <t>HAMILTON, CITY OF</t>
  </si>
  <si>
    <t>HARLEY, TOWNSHIP OF</t>
  </si>
  <si>
    <t xml:space="preserve">New Liskeard Temiskaming Speaker </t>
  </si>
  <si>
    <t>HILLIARD,  TOWNSHIP OF</t>
  </si>
  <si>
    <t>HILTON BEACH, VILLAGE OF</t>
  </si>
  <si>
    <t>Thessalon North Shore Sentinel</t>
  </si>
  <si>
    <t>HUDSON, TOWNSHIP OF</t>
  </si>
  <si>
    <t>HURON SHORES,  MUNICIPALITY OF</t>
  </si>
  <si>
    <t>JAMES, TOWNSHIP OF</t>
  </si>
  <si>
    <t>KEARNEY, TOWN OF</t>
  </si>
  <si>
    <t>KERNS, TOWNSHIP OF</t>
  </si>
  <si>
    <t>KILLALOE, HAGARTY, AND RICHARDS, TOWNSHIP OF</t>
  </si>
  <si>
    <t>KILLARNEY, MUNICIPALITY OF</t>
  </si>
  <si>
    <t>KINGSTON, CITY OF</t>
  </si>
  <si>
    <t>Full Page</t>
  </si>
  <si>
    <t>Kingston Whig-Standard</t>
  </si>
  <si>
    <t>KIRKLAND LAKE, TOWN OF</t>
  </si>
  <si>
    <t>LAIRD, TOWNSHIP OF</t>
  </si>
  <si>
    <t>LARDER LAKE, TOWNSHIP OF</t>
  </si>
  <si>
    <t>LATCHFORD, TOWN OF</t>
  </si>
  <si>
    <t>LAURENTIAN HILLS, TOWN OF</t>
  </si>
  <si>
    <t>LEEDS AND THE THOUSAND ISLANDS, TOWNSHIP OF</t>
  </si>
  <si>
    <t>LIMERICK, TOWNSHIP OF</t>
  </si>
  <si>
    <t>LOYALIST, TOWNSHIP OF</t>
  </si>
  <si>
    <t>MACDONALD, MEREDITH &amp; ABERDEEN ADDITIONAL, TOWNSHIP OF</t>
  </si>
  <si>
    <t>MACHAR, TOWNSHIP OF</t>
  </si>
  <si>
    <t>MADAWASKA VALLEY, TOWNSHIP OF</t>
  </si>
  <si>
    <t>MATACHEWAN, THE CORPORATION OF THE TOWNSHIP OF</t>
  </si>
  <si>
    <t>MATTAWA, TOWN OF</t>
  </si>
  <si>
    <t>MCMURRICH/MONTEITH, TOWNSHIP OF</t>
  </si>
  <si>
    <t>MISSISSAUGAS OF THE NEW CREDIT FIRST NATION</t>
  </si>
  <si>
    <t>Ottawa Citizen</t>
  </si>
  <si>
    <t>MOHAWKS OF THE BAY OF QUINTE</t>
  </si>
  <si>
    <t>Belleville &amp; Region, The Community Press</t>
  </si>
  <si>
    <t>NIPISSING, TOWNSHIP OF</t>
  </si>
  <si>
    <t>NORTH FRONTENAC, TOWNSHIP OF</t>
  </si>
  <si>
    <t>NORTH HURON, TOWNSHIP OF</t>
  </si>
  <si>
    <t>NORTHEASTERN MANITOULIN &amp; ISLANDS, TOWN OF</t>
  </si>
  <si>
    <t>NORTHERN BRUCE PENINSULA, MUNICIPALITY OF</t>
  </si>
  <si>
    <t>OTTAWA VALLEY WASTE RECOVERY CENTRE</t>
  </si>
  <si>
    <t>OXFORD,  RESTRUCTURED COUNTY OF</t>
  </si>
  <si>
    <t>Ayr News</t>
  </si>
  <si>
    <t>Wilmot-Tavistock Gazette</t>
  </si>
  <si>
    <t>Woodstock, The  Sentinel Review</t>
  </si>
  <si>
    <t>PERRY, TOWNSHIP OF</t>
  </si>
  <si>
    <t>PERTH, TOWN OF</t>
  </si>
  <si>
    <t>POWASSAN, MUNICIPALITY OF</t>
  </si>
  <si>
    <t>QUINTE WASTE SOLUTIONS</t>
  </si>
  <si>
    <t>Picton County Weekly News</t>
  </si>
  <si>
    <t>Picton Gazette</t>
  </si>
  <si>
    <t>Trenton Trentonian</t>
  </si>
  <si>
    <t>Tweed News</t>
  </si>
  <si>
    <t xml:space="preserve">Belleville Intelligencer </t>
  </si>
  <si>
    <t>RIDEAU LAKES, TOWNSHIP OF</t>
  </si>
  <si>
    <t>Westport Review-Mirror</t>
  </si>
  <si>
    <t>SABLES-SPANISH RIVERS, TOWNSHIP OF</t>
  </si>
  <si>
    <t>SOUTH FRONTENAC, TOWNSHIP OF</t>
  </si>
  <si>
    <t>SPANISH, TOWN OF</t>
  </si>
  <si>
    <t>ST. JOSEPH, TOWNSHIP OF</t>
  </si>
  <si>
    <t>STONE MILLS, TOWNSHIP OF</t>
  </si>
  <si>
    <t>TEMAGAMI FIRST NATION</t>
  </si>
  <si>
    <t>TRI-NEIGHBOURS</t>
  </si>
  <si>
    <t>WAHNAPITAE FIRST NATION</t>
  </si>
  <si>
    <t>WALPOLE ISLAND FIRST NATION</t>
  </si>
  <si>
    <t>1/3 Page</t>
  </si>
  <si>
    <t>WELLINGTON, COUNTY OF</t>
  </si>
  <si>
    <t>Mount Forest BizBull</t>
  </si>
  <si>
    <t>North Wellington Community News</t>
  </si>
  <si>
    <t>WEST NIPISSING, MUNICIPALITY OF</t>
  </si>
  <si>
    <t>WESTPORT, VILLAGE OF</t>
  </si>
  <si>
    <t>WHITEWATER REGION, TOWNSHIP OF</t>
  </si>
  <si>
    <t>WOLLASTON, TOWNSHIP OF</t>
  </si>
  <si>
    <t>YORK, REGIONAL MUNICIPALITY OF</t>
  </si>
  <si>
    <t>Aurora, The Auroran</t>
  </si>
  <si>
    <t>King Weekly Sentinel</t>
  </si>
  <si>
    <t>NIPISSING FIRST NATION</t>
  </si>
  <si>
    <t>3/4 Page</t>
  </si>
  <si>
    <t>W/ Flash</t>
  </si>
  <si>
    <t>Total Lineage</t>
  </si>
  <si>
    <t>% BB Materials</t>
  </si>
  <si>
    <t>% Other Waste Materials</t>
  </si>
  <si>
    <t>% Other</t>
  </si>
  <si>
    <t>BB Linage</t>
  </si>
  <si>
    <t>Other Waste Linage</t>
  </si>
  <si>
    <t>Linage Other</t>
  </si>
  <si>
    <t>Total % Waste Ads</t>
  </si>
  <si>
    <t>Total Linage Waste Ads</t>
  </si>
  <si>
    <t>Total % Other</t>
  </si>
  <si>
    <t>Total Linage Other</t>
  </si>
  <si>
    <t>Total Lineage Value</t>
  </si>
  <si>
    <t>Total Lineage Used</t>
  </si>
  <si>
    <t>Month</t>
  </si>
  <si>
    <t>Lineage Used</t>
  </si>
  <si>
    <t>% of Total</t>
  </si>
  <si>
    <t>Value of Lineage Used ($)    [Estimate]</t>
  </si>
  <si>
    <t>TOTAL (SUM)</t>
  </si>
  <si>
    <t>TOTAL- FROM Main</t>
  </si>
  <si>
    <t/>
  </si>
  <si>
    <t xml:space="preserve">BRUCE AREA SOLID WASTE RECYCLING </t>
  </si>
  <si>
    <t>Kirkland Lake Northern News This  Week</t>
  </si>
  <si>
    <t>CHIPPEWAS OF NAWASH FIRST NATION</t>
  </si>
  <si>
    <t>COBALT, TOWN OF</t>
  </si>
  <si>
    <t>insideottawa valley</t>
  </si>
  <si>
    <t>northbaynipissing.com</t>
  </si>
  <si>
    <t>muskokaregion.com</t>
  </si>
  <si>
    <t>MACHIN, MUNICIPALITY OF</t>
  </si>
  <si>
    <t>Kenora Miner News</t>
  </si>
  <si>
    <t>McGARRY, TOWNSHIP</t>
  </si>
  <si>
    <t>ST. CHARLES, MUNICIPALITY OF</t>
  </si>
  <si>
    <t>TEMAGAMI, MUNICIPALITY OF</t>
  </si>
  <si>
    <t>Wesrport Review-Mirror</t>
  </si>
  <si>
    <t>Remaining 2025 Linage</t>
  </si>
  <si>
    <t>Assigned 2025 Linage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</si>
</sst>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_);_(* \(#,##0\);_(* &quot;-&quot;??_);_(@_)"/>
    <numFmt numFmtId="167" formatCode="0.0%"/>
    <numFmt numFmtId="168" formatCode="mmmm\-yy"/>
    <numFmt numFmtId="169" formatCode="0;\-0;;@"/>
    <numFmt numFmtId="170" formatCode="0_);\(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6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164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/>
    <xf numFmtId="0" fontId="4" fillId="0" borderId="4" xfId="0" applyFont="1" applyBorder="1"/>
    <xf numFmtId="9" fontId="3" fillId="4" borderId="2" xfId="3" applyFont="1" applyFill="1" applyBorder="1" applyAlignment="1" applyProtection="1">
      <alignment horizontal="center" vertical="center" wrapText="1"/>
      <protection locked="0"/>
    </xf>
    <xf numFmtId="1" fontId="3" fillId="4" borderId="2" xfId="3" applyNumberFormat="1" applyFont="1" applyFill="1" applyBorder="1" applyAlignment="1" applyProtection="1">
      <alignment horizontal="center" vertical="center" wrapText="1"/>
      <protection locked="0"/>
    </xf>
    <xf numFmtId="1" fontId="3" fillId="6" borderId="2" xfId="0" applyNumberFormat="1" applyFont="1" applyFill="1" applyBorder="1" applyAlignment="1">
      <alignment horizontal="center" vertical="center" wrapText="1"/>
    </xf>
    <xf numFmtId="10" fontId="3" fillId="7" borderId="2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3" fillId="8" borderId="4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11" xfId="1" applyNumberFormat="1" applyFont="1" applyBorder="1" applyAlignment="1">
      <alignment horizontal="center" vertical="center"/>
    </xf>
    <xf numFmtId="9" fontId="3" fillId="3" borderId="1" xfId="3" applyFont="1" applyFill="1" applyBorder="1" applyAlignment="1" applyProtection="1">
      <alignment horizontal="center" vertical="center" wrapText="1"/>
      <protection locked="0"/>
    </xf>
    <xf numFmtId="9" fontId="3" fillId="5" borderId="16" xfId="3" applyFont="1" applyFill="1" applyBorder="1" applyAlignment="1" applyProtection="1">
      <alignment horizontal="center" vertical="center" wrapText="1"/>
      <protection locked="0"/>
    </xf>
    <xf numFmtId="1" fontId="2" fillId="3" borderId="1" xfId="1" applyNumberFormat="1" applyFont="1" applyFill="1" applyBorder="1" applyAlignment="1">
      <alignment horizontal="center" vertical="center" wrapText="1"/>
    </xf>
    <xf numFmtId="1" fontId="3" fillId="5" borderId="16" xfId="3" applyNumberFormat="1" applyFont="1" applyFill="1" applyBorder="1" applyAlignment="1" applyProtection="1">
      <alignment horizontal="center" vertical="center" wrapText="1"/>
      <protection locked="0"/>
    </xf>
    <xf numFmtId="9" fontId="3" fillId="6" borderId="1" xfId="3" applyFont="1" applyFill="1" applyBorder="1" applyAlignment="1">
      <alignment horizontal="center" vertical="center" wrapText="1"/>
    </xf>
    <xf numFmtId="1" fontId="3" fillId="7" borderId="3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165" fontId="6" fillId="0" borderId="4" xfId="1" applyFont="1" applyBorder="1" applyAlignment="1">
      <alignment horizontal="center" wrapText="1"/>
    </xf>
    <xf numFmtId="167" fontId="6" fillId="0" borderId="4" xfId="0" applyNumberFormat="1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166" fontId="0" fillId="10" borderId="4" xfId="1" applyNumberFormat="1" applyFont="1" applyFill="1" applyBorder="1" applyAlignment="1">
      <alignment horizontal="center" vertical="center"/>
    </xf>
    <xf numFmtId="167" fontId="0" fillId="10" borderId="4" xfId="0" applyNumberFormat="1" applyFill="1" applyBorder="1" applyAlignment="1">
      <alignment horizontal="center" vertical="center"/>
    </xf>
    <xf numFmtId="164" fontId="0" fillId="10" borderId="7" xfId="0" applyNumberFormat="1" applyFill="1" applyBorder="1" applyAlignment="1">
      <alignment horizontal="center" vertical="center"/>
    </xf>
    <xf numFmtId="166" fontId="0" fillId="0" borderId="4" xfId="1" applyNumberFormat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66" fontId="0" fillId="0" borderId="24" xfId="1" applyNumberFormat="1" applyFont="1" applyBorder="1" applyAlignment="1">
      <alignment horizontal="center" vertical="center"/>
    </xf>
    <xf numFmtId="0" fontId="0" fillId="10" borderId="12" xfId="0" applyFill="1" applyBorder="1" applyAlignment="1">
      <alignment horizontal="center" vertical="center"/>
    </xf>
    <xf numFmtId="166" fontId="0" fillId="11" borderId="5" xfId="1" applyNumberFormat="1" applyFont="1" applyFill="1" applyBorder="1" applyAlignment="1">
      <alignment horizontal="center" vertical="center"/>
    </xf>
    <xf numFmtId="167" fontId="0" fillId="10" borderId="5" xfId="0" applyNumberFormat="1" applyFill="1" applyBorder="1" applyAlignment="1">
      <alignment horizontal="center" vertical="center"/>
    </xf>
    <xf numFmtId="164" fontId="0" fillId="10" borderId="13" xfId="0" applyNumberForma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6" fontId="0" fillId="11" borderId="9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8" fontId="0" fillId="10" borderId="6" xfId="0" applyNumberFormat="1" applyFill="1" applyBorder="1" applyAlignment="1">
      <alignment horizontal="center" vertical="center"/>
    </xf>
    <xf numFmtId="168" fontId="0" fillId="0" borderId="6" xfId="0" applyNumberFormat="1" applyBorder="1" applyAlignment="1">
      <alignment horizontal="center" vertical="center"/>
    </xf>
    <xf numFmtId="168" fontId="0" fillId="0" borderId="23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11" xfId="2" applyFont="1" applyBorder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167" fontId="0" fillId="13" borderId="9" xfId="0" applyNumberFormat="1" applyFill="1" applyBorder="1" applyAlignment="1">
      <alignment horizontal="center" vertical="center"/>
    </xf>
    <xf numFmtId="164" fontId="0" fillId="13" borderId="10" xfId="0" applyNumberForma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/>
    </xf>
    <xf numFmtId="3" fontId="2" fillId="2" borderId="4" xfId="1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4" xfId="2" applyNumberFormat="1" applyFont="1" applyFill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/>
    </xf>
    <xf numFmtId="3" fontId="2" fillId="0" borderId="4" xfId="1" applyNumberFormat="1" applyFont="1" applyFill="1" applyBorder="1" applyAlignment="1">
      <alignment horizontal="center" vertical="center" wrapText="1"/>
    </xf>
    <xf numFmtId="169" fontId="5" fillId="9" borderId="4" xfId="0" applyNumberFormat="1" applyFont="1" applyFill="1" applyBorder="1" applyAlignment="1">
      <alignment horizontal="center" vertical="center"/>
    </xf>
    <xf numFmtId="169" fontId="4" fillId="4" borderId="4" xfId="0" applyNumberFormat="1" applyFont="1" applyFill="1" applyBorder="1" applyAlignment="1">
      <alignment horizontal="center" vertical="center"/>
    </xf>
    <xf numFmtId="170" fontId="4" fillId="4" borderId="4" xfId="0" applyNumberFormat="1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horizontal="center" vertical="center"/>
    </xf>
    <xf numFmtId="0" fontId="4" fillId="10" borderId="4" xfId="0" applyFont="1" applyFill="1" applyBorder="1"/>
    <xf numFmtId="0" fontId="0" fillId="10" borderId="14" xfId="0" applyFill="1" applyBorder="1" applyAlignment="1">
      <alignment horizontal="center" vertical="center"/>
    </xf>
    <xf numFmtId="0" fontId="0" fillId="10" borderId="15" xfId="0" applyFill="1" applyBorder="1" applyAlignment="1">
      <alignment horizontal="center" vertical="center"/>
    </xf>
    <xf numFmtId="0" fontId="7" fillId="10" borderId="17" xfId="0" applyFont="1" applyFill="1" applyBorder="1" applyAlignment="1">
      <alignment horizontal="center" vertical="center"/>
    </xf>
    <xf numFmtId="0" fontId="7" fillId="10" borderId="18" xfId="0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 vertical="center"/>
    </xf>
    <xf numFmtId="0" fontId="7" fillId="10" borderId="20" xfId="0" applyFont="1" applyFill="1" applyBorder="1" applyAlignment="1">
      <alignment horizontal="center" vertical="center"/>
    </xf>
    <xf numFmtId="0" fontId="7" fillId="10" borderId="21" xfId="0" applyFont="1" applyFill="1" applyBorder="1" applyAlignment="1">
      <alignment horizontal="center" vertical="center"/>
    </xf>
    <xf numFmtId="0" fontId="7" fillId="10" borderId="22" xfId="0" applyFont="1" applyFill="1" applyBorder="1" applyAlignment="1">
      <alignment horizontal="center" vertical="center"/>
    </xf>
  </cellXfs>
  <cellStyles count="17">
    <cellStyle name="Accent4 2" xfId="5" xr:uid="{00000000-0005-0000-0000-000000000000}"/>
    <cellStyle name="Accent4 3" xfId="4" xr:uid="{00000000-0005-0000-0000-000001000000}"/>
    <cellStyle name="Comma" xfId="1" builtinId="3"/>
    <cellStyle name="Comma 2" xfId="7" xr:uid="{00000000-0005-0000-0000-000003000000}"/>
    <cellStyle name="Comma 3" xfId="14" xr:uid="{00000000-0005-0000-0000-000004000000}"/>
    <cellStyle name="Currency" xfId="2" builtinId="4"/>
    <cellStyle name="Currency 2" xfId="9" xr:uid="{00000000-0005-0000-0000-000006000000}"/>
    <cellStyle name="Currency 2 2" xfId="6" xr:uid="{00000000-0005-0000-0000-000007000000}"/>
    <cellStyle name="Currency 2 2 2" xfId="11" xr:uid="{00000000-0005-0000-0000-000008000000}"/>
    <cellStyle name="Currency 2 2 3" xfId="10" xr:uid="{00000000-0005-0000-0000-000009000000}"/>
    <cellStyle name="Currency 3" xfId="12" xr:uid="{00000000-0005-0000-0000-00000A000000}"/>
    <cellStyle name="Currency 4" xfId="13" xr:uid="{00000000-0005-0000-0000-00000B000000}"/>
    <cellStyle name="Currency 5" xfId="8" xr:uid="{00000000-0005-0000-0000-00000C000000}"/>
    <cellStyle name="Currency 6" xfId="15" xr:uid="{79B28626-F5CA-4E4A-B105-52436D102D7B}"/>
    <cellStyle name="Currency 7" xfId="16" xr:uid="{3FC7ED12-0630-4EED-8C35-1C70A340490B}"/>
    <cellStyle name="Normal" xfId="0" builtinId="0"/>
    <cellStyle name="Percent" xfId="3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</sheetPr>
  <dimension ref="A1:K121"/>
  <sheetViews>
    <sheetView tabSelected="1" zoomScale="80" zoomScaleNormal="80" workbookViewId="0">
      <pane ySplit="1" topLeftCell="A2" activePane="bottomLeft" state="frozen"/>
      <selection activeCell="E1" sqref="E1"/>
      <selection pane="bottomLeft" activeCell="I10" sqref="I10"/>
    </sheetView>
  </sheetViews>
  <sheetFormatPr defaultColWidth="9.1796875" defaultRowHeight="14.5" x14ac:dyDescent="0.35"/>
  <cols>
    <col min="1" max="1" width="9.1796875" style="8" customWidth="1"/>
    <col min="2" max="2" width="57.54296875" style="1" customWidth="1"/>
    <col min="3" max="3" width="47.453125" style="1" customWidth="1"/>
    <col min="4" max="4" width="43.453125" style="1" customWidth="1"/>
    <col min="5" max="7" width="11.453125" style="8" customWidth="1"/>
    <col min="8" max="8" width="14.1796875" style="8" customWidth="1"/>
    <col min="9" max="11" width="11.453125" style="8" customWidth="1"/>
  </cols>
  <sheetData>
    <row r="1" spans="1:11" ht="90.75" customHeight="1" x14ac:dyDescent="0.35">
      <c r="A1" s="45" t="s">
        <v>0</v>
      </c>
      <c r="B1" s="46" t="s">
        <v>1</v>
      </c>
      <c r="C1" s="47" t="s">
        <v>2</v>
      </c>
      <c r="D1" s="47" t="s">
        <v>3</v>
      </c>
      <c r="E1" s="48" t="s">
        <v>195</v>
      </c>
      <c r="F1" s="48" t="s">
        <v>196</v>
      </c>
      <c r="G1" s="49" t="s">
        <v>4</v>
      </c>
      <c r="H1" s="50" t="s">
        <v>5</v>
      </c>
      <c r="I1" s="47" t="s">
        <v>6</v>
      </c>
      <c r="J1" s="47" t="s">
        <v>7</v>
      </c>
      <c r="K1" s="47" t="s">
        <v>8</v>
      </c>
    </row>
    <row r="2" spans="1:11" ht="18" customHeight="1" x14ac:dyDescent="0.35">
      <c r="A2"/>
      <c r="B2" s="51" t="s">
        <v>10</v>
      </c>
      <c r="C2" s="52"/>
      <c r="D2" s="52"/>
      <c r="E2" s="53">
        <f t="shared" ref="E2:K2" si="0">SUM(E3:E121)</f>
        <v>113078</v>
      </c>
      <c r="F2" s="53">
        <f t="shared" si="0"/>
        <v>113078</v>
      </c>
      <c r="G2" s="53">
        <f t="shared" si="0"/>
        <v>54598.5</v>
      </c>
      <c r="H2" s="53">
        <f t="shared" si="0"/>
        <v>16608.454142940343</v>
      </c>
      <c r="I2" s="53">
        <f t="shared" si="0"/>
        <v>825000</v>
      </c>
      <c r="J2" s="53">
        <f t="shared" si="0"/>
        <v>10865</v>
      </c>
      <c r="K2" s="53">
        <f t="shared" si="0"/>
        <v>10865</v>
      </c>
    </row>
    <row r="3" spans="1:11" ht="20.25" customHeight="1" x14ac:dyDescent="0.35">
      <c r="A3" s="57">
        <v>1</v>
      </c>
      <c r="B3" s="58" t="s">
        <v>16</v>
      </c>
      <c r="C3" s="58" t="s">
        <v>17</v>
      </c>
      <c r="D3" s="58" t="s">
        <v>181</v>
      </c>
      <c r="E3" s="9">
        <v>574</v>
      </c>
      <c r="F3" s="54">
        <v>574</v>
      </c>
      <c r="G3" s="55">
        <v>574</v>
      </c>
      <c r="H3" s="55">
        <v>192.30769230769229</v>
      </c>
      <c r="I3" s="56">
        <v>0</v>
      </c>
      <c r="J3" s="56">
        <v>0</v>
      </c>
      <c r="K3" s="56">
        <v>0</v>
      </c>
    </row>
    <row r="4" spans="1:11" ht="18" customHeight="1" x14ac:dyDescent="0.35">
      <c r="A4" s="7">
        <v>2</v>
      </c>
      <c r="B4" s="2" t="s">
        <v>18</v>
      </c>
      <c r="C4" s="2" t="s">
        <v>17</v>
      </c>
      <c r="D4" s="2" t="s">
        <v>181</v>
      </c>
      <c r="E4" s="9">
        <v>574</v>
      </c>
      <c r="F4" s="54">
        <v>574</v>
      </c>
      <c r="G4" s="55">
        <v>574</v>
      </c>
      <c r="H4" s="55">
        <v>192.30769230769229</v>
      </c>
      <c r="I4" s="56">
        <v>0</v>
      </c>
      <c r="J4" s="56">
        <v>0</v>
      </c>
      <c r="K4" s="56">
        <v>0</v>
      </c>
    </row>
    <row r="5" spans="1:11" ht="18" customHeight="1" x14ac:dyDescent="0.35">
      <c r="A5" s="57">
        <v>3</v>
      </c>
      <c r="B5" s="58" t="s">
        <v>19</v>
      </c>
      <c r="C5" s="58" t="s">
        <v>20</v>
      </c>
      <c r="D5" s="58" t="s">
        <v>181</v>
      </c>
      <c r="E5" s="9">
        <v>368</v>
      </c>
      <c r="F5" s="54">
        <v>368</v>
      </c>
      <c r="G5" s="55">
        <v>368</v>
      </c>
      <c r="H5" s="55">
        <v>111.1111111111111</v>
      </c>
      <c r="I5" s="56">
        <v>0</v>
      </c>
      <c r="J5" s="56">
        <v>0</v>
      </c>
      <c r="K5" s="56">
        <v>0</v>
      </c>
    </row>
    <row r="6" spans="1:11" ht="18" customHeight="1" x14ac:dyDescent="0.35">
      <c r="A6" s="7">
        <v>4</v>
      </c>
      <c r="B6" s="2" t="s">
        <v>21</v>
      </c>
      <c r="C6" s="2" t="s">
        <v>23</v>
      </c>
      <c r="D6" s="2" t="s">
        <v>181</v>
      </c>
      <c r="E6" s="9">
        <v>400</v>
      </c>
      <c r="F6" s="54">
        <v>400</v>
      </c>
      <c r="G6" s="55">
        <v>400</v>
      </c>
      <c r="H6" s="55">
        <v>285.71428571428572</v>
      </c>
      <c r="I6" s="56">
        <v>0</v>
      </c>
      <c r="J6" s="56">
        <v>0</v>
      </c>
      <c r="K6" s="56">
        <v>0</v>
      </c>
    </row>
    <row r="7" spans="1:11" ht="18" customHeight="1" x14ac:dyDescent="0.35">
      <c r="A7" s="57">
        <v>5</v>
      </c>
      <c r="B7" s="58" t="s">
        <v>25</v>
      </c>
      <c r="C7" s="58" t="s">
        <v>181</v>
      </c>
      <c r="D7" s="58" t="s">
        <v>26</v>
      </c>
      <c r="E7" s="9">
        <v>750</v>
      </c>
      <c r="F7" s="54">
        <v>750</v>
      </c>
      <c r="G7" s="55">
        <v>750</v>
      </c>
      <c r="H7" s="56">
        <v>0</v>
      </c>
      <c r="I7" s="56">
        <v>25000</v>
      </c>
      <c r="J7" s="56">
        <v>348</v>
      </c>
      <c r="K7" s="56">
        <v>348</v>
      </c>
    </row>
    <row r="8" spans="1:11" ht="18" customHeight="1" x14ac:dyDescent="0.35">
      <c r="A8" s="7">
        <v>6</v>
      </c>
      <c r="B8" s="2" t="s">
        <v>28</v>
      </c>
      <c r="C8" s="2" t="s">
        <v>181</v>
      </c>
      <c r="D8" s="2" t="s">
        <v>26</v>
      </c>
      <c r="E8" s="9">
        <v>750</v>
      </c>
      <c r="F8" s="54">
        <v>750</v>
      </c>
      <c r="G8" s="55">
        <v>750</v>
      </c>
      <c r="H8" s="56">
        <v>0</v>
      </c>
      <c r="I8" s="56">
        <v>25000</v>
      </c>
      <c r="J8" s="56">
        <v>348</v>
      </c>
      <c r="K8" s="56">
        <v>348</v>
      </c>
    </row>
    <row r="9" spans="1:11" ht="18" customHeight="1" x14ac:dyDescent="0.35">
      <c r="A9" s="57">
        <v>7</v>
      </c>
      <c r="B9" s="58" t="s">
        <v>29</v>
      </c>
      <c r="C9" s="58" t="s">
        <v>30</v>
      </c>
      <c r="D9" s="58" t="s">
        <v>181</v>
      </c>
      <c r="E9" s="9">
        <v>400</v>
      </c>
      <c r="F9" s="54">
        <v>400</v>
      </c>
      <c r="G9" s="55">
        <v>400</v>
      </c>
      <c r="H9" s="55">
        <v>217.39130434782609</v>
      </c>
      <c r="I9" s="56">
        <v>0</v>
      </c>
      <c r="J9" s="56">
        <v>0</v>
      </c>
      <c r="K9" s="56">
        <v>0</v>
      </c>
    </row>
    <row r="10" spans="1:11" ht="18" customHeight="1" x14ac:dyDescent="0.35">
      <c r="A10" s="7">
        <v>8</v>
      </c>
      <c r="B10" s="2" t="s">
        <v>31</v>
      </c>
      <c r="C10" s="2" t="s">
        <v>11</v>
      </c>
      <c r="D10" s="2" t="s">
        <v>181</v>
      </c>
      <c r="E10" s="9">
        <v>800</v>
      </c>
      <c r="F10" s="54">
        <v>800</v>
      </c>
      <c r="G10" s="55">
        <v>425</v>
      </c>
      <c r="H10" s="55">
        <v>267.85714285714283</v>
      </c>
      <c r="I10" s="56">
        <v>0</v>
      </c>
      <c r="J10" s="56">
        <v>0</v>
      </c>
      <c r="K10" s="56">
        <v>0</v>
      </c>
    </row>
    <row r="11" spans="1:11" ht="18" customHeight="1" x14ac:dyDescent="0.35">
      <c r="A11" s="57">
        <v>9</v>
      </c>
      <c r="B11" s="58" t="s">
        <v>31</v>
      </c>
      <c r="C11" s="58" t="s">
        <v>32</v>
      </c>
      <c r="D11" s="58" t="s">
        <v>181</v>
      </c>
      <c r="E11" s="9">
        <v>720</v>
      </c>
      <c r="F11" s="54">
        <v>720</v>
      </c>
      <c r="G11" s="55">
        <v>602</v>
      </c>
      <c r="H11" s="55">
        <v>245.90163934426229</v>
      </c>
      <c r="I11" s="56">
        <v>0</v>
      </c>
      <c r="J11" s="56">
        <v>0</v>
      </c>
      <c r="K11" s="56">
        <v>0</v>
      </c>
    </row>
    <row r="12" spans="1:11" ht="18" customHeight="1" x14ac:dyDescent="0.35">
      <c r="A12" s="7">
        <v>10</v>
      </c>
      <c r="B12" s="2" t="s">
        <v>39</v>
      </c>
      <c r="C12" s="2" t="s">
        <v>181</v>
      </c>
      <c r="D12" s="2" t="s">
        <v>40</v>
      </c>
      <c r="E12" s="9">
        <v>750</v>
      </c>
      <c r="F12" s="54">
        <v>750</v>
      </c>
      <c r="G12" s="55">
        <v>750</v>
      </c>
      <c r="H12" s="56">
        <v>0</v>
      </c>
      <c r="I12" s="56">
        <v>25000</v>
      </c>
      <c r="J12" s="56">
        <v>343</v>
      </c>
      <c r="K12" s="56">
        <v>343</v>
      </c>
    </row>
    <row r="13" spans="1:11" ht="18" customHeight="1" x14ac:dyDescent="0.35">
      <c r="A13" s="57">
        <v>11</v>
      </c>
      <c r="B13" s="58" t="s">
        <v>41</v>
      </c>
      <c r="C13" s="58" t="s">
        <v>43</v>
      </c>
      <c r="D13" s="58" t="s">
        <v>181</v>
      </c>
      <c r="E13" s="9">
        <v>5840</v>
      </c>
      <c r="F13" s="54">
        <v>5840</v>
      </c>
      <c r="G13" s="55">
        <v>400</v>
      </c>
      <c r="H13" s="55">
        <v>44.247787610619476</v>
      </c>
      <c r="I13" s="56">
        <v>0</v>
      </c>
      <c r="J13" s="56">
        <v>0</v>
      </c>
      <c r="K13" s="56">
        <v>0</v>
      </c>
    </row>
    <row r="14" spans="1:11" ht="18" customHeight="1" x14ac:dyDescent="0.35">
      <c r="A14" s="7">
        <v>12</v>
      </c>
      <c r="B14" s="2" t="s">
        <v>41</v>
      </c>
      <c r="C14" s="2" t="s">
        <v>44</v>
      </c>
      <c r="D14" s="2" t="s">
        <v>181</v>
      </c>
      <c r="E14" s="9">
        <v>400</v>
      </c>
      <c r="F14" s="54">
        <v>400</v>
      </c>
      <c r="G14" s="55">
        <v>400</v>
      </c>
      <c r="H14" s="55">
        <v>507.04225352112678</v>
      </c>
      <c r="I14" s="56">
        <v>0</v>
      </c>
      <c r="J14" s="56">
        <v>0</v>
      </c>
      <c r="K14" s="56">
        <v>0</v>
      </c>
    </row>
    <row r="15" spans="1:11" ht="18" customHeight="1" x14ac:dyDescent="0.35">
      <c r="A15" s="57">
        <v>13</v>
      </c>
      <c r="B15" s="58" t="s">
        <v>41</v>
      </c>
      <c r="C15" s="58" t="s">
        <v>45</v>
      </c>
      <c r="D15" s="58" t="s">
        <v>181</v>
      </c>
      <c r="E15" s="9">
        <v>550</v>
      </c>
      <c r="F15" s="54">
        <v>550</v>
      </c>
      <c r="G15" s="55">
        <v>550</v>
      </c>
      <c r="H15" s="55">
        <v>344.82758620689657</v>
      </c>
      <c r="I15" s="56">
        <v>0</v>
      </c>
      <c r="J15" s="56">
        <v>0</v>
      </c>
      <c r="K15" s="56">
        <v>0</v>
      </c>
    </row>
    <row r="16" spans="1:11" ht="18" customHeight="1" x14ac:dyDescent="0.35">
      <c r="A16" s="7">
        <v>14</v>
      </c>
      <c r="B16" s="2" t="s">
        <v>41</v>
      </c>
      <c r="C16" s="2" t="s">
        <v>46</v>
      </c>
      <c r="D16" s="2" t="s">
        <v>181</v>
      </c>
      <c r="E16" s="9">
        <v>358</v>
      </c>
      <c r="F16" s="54">
        <v>358</v>
      </c>
      <c r="G16" s="55">
        <v>358</v>
      </c>
      <c r="H16" s="55">
        <v>392.53731343283579</v>
      </c>
      <c r="I16" s="56">
        <v>0</v>
      </c>
      <c r="J16" s="56">
        <v>0</v>
      </c>
      <c r="K16" s="56">
        <v>0</v>
      </c>
    </row>
    <row r="17" spans="1:11" ht="18" customHeight="1" x14ac:dyDescent="0.35">
      <c r="A17" s="57">
        <v>15</v>
      </c>
      <c r="B17" s="58" t="s">
        <v>41</v>
      </c>
      <c r="C17" s="58" t="s">
        <v>37</v>
      </c>
      <c r="D17" s="58" t="s">
        <v>181</v>
      </c>
      <c r="E17" s="9">
        <v>525</v>
      </c>
      <c r="F17" s="54">
        <v>525</v>
      </c>
      <c r="G17" s="55">
        <v>525</v>
      </c>
      <c r="H17" s="55">
        <v>142.85714285714286</v>
      </c>
      <c r="I17" s="56">
        <v>0</v>
      </c>
      <c r="J17" s="56">
        <v>0</v>
      </c>
      <c r="K17" s="56">
        <v>0</v>
      </c>
    </row>
    <row r="18" spans="1:11" ht="18" customHeight="1" x14ac:dyDescent="0.35">
      <c r="A18" s="7">
        <v>16</v>
      </c>
      <c r="B18" s="2" t="s">
        <v>182</v>
      </c>
      <c r="C18" s="2" t="s">
        <v>24</v>
      </c>
      <c r="D18" s="2" t="s">
        <v>181</v>
      </c>
      <c r="E18" s="9">
        <v>400</v>
      </c>
      <c r="F18" s="54">
        <v>400</v>
      </c>
      <c r="G18" s="55">
        <v>400</v>
      </c>
      <c r="H18" s="55">
        <v>365.85365853658539</v>
      </c>
      <c r="I18" s="56">
        <v>0</v>
      </c>
      <c r="J18" s="56">
        <v>0</v>
      </c>
      <c r="K18" s="56">
        <v>0</v>
      </c>
    </row>
    <row r="19" spans="1:11" ht="18" customHeight="1" x14ac:dyDescent="0.35">
      <c r="A19" s="57">
        <v>17</v>
      </c>
      <c r="B19" s="58" t="s">
        <v>41</v>
      </c>
      <c r="C19" s="58" t="s">
        <v>47</v>
      </c>
      <c r="D19" s="58" t="s">
        <v>181</v>
      </c>
      <c r="E19" s="9">
        <v>269</v>
      </c>
      <c r="F19" s="54">
        <v>269</v>
      </c>
      <c r="G19" s="55">
        <v>268.75</v>
      </c>
      <c r="H19" s="55">
        <v>161.29032258064515</v>
      </c>
      <c r="I19" s="56">
        <v>0</v>
      </c>
      <c r="J19" s="56">
        <v>0</v>
      </c>
      <c r="K19" s="56">
        <v>0</v>
      </c>
    </row>
    <row r="20" spans="1:11" ht="18" customHeight="1" x14ac:dyDescent="0.35">
      <c r="A20" s="7">
        <v>18</v>
      </c>
      <c r="B20" s="2" t="s">
        <v>41</v>
      </c>
      <c r="C20" s="2" t="s">
        <v>48</v>
      </c>
      <c r="D20" s="2" t="s">
        <v>181</v>
      </c>
      <c r="E20" s="9">
        <v>400</v>
      </c>
      <c r="F20" s="54">
        <v>400</v>
      </c>
      <c r="G20" s="55">
        <v>400</v>
      </c>
      <c r="H20" s="55">
        <v>171.23287671232876</v>
      </c>
      <c r="I20" s="56">
        <v>0</v>
      </c>
      <c r="J20" s="56">
        <v>0</v>
      </c>
      <c r="K20" s="56">
        <v>0</v>
      </c>
    </row>
    <row r="21" spans="1:11" ht="18" customHeight="1" x14ac:dyDescent="0.35">
      <c r="A21" s="57">
        <v>19</v>
      </c>
      <c r="B21" s="58" t="s">
        <v>41</v>
      </c>
      <c r="C21" s="58" t="s">
        <v>49</v>
      </c>
      <c r="D21" s="58" t="s">
        <v>181</v>
      </c>
      <c r="E21" s="9">
        <v>525</v>
      </c>
      <c r="F21" s="54">
        <v>525</v>
      </c>
      <c r="G21" s="55">
        <v>525</v>
      </c>
      <c r="H21" s="55">
        <v>344.82758620689657</v>
      </c>
      <c r="I21" s="56">
        <v>0</v>
      </c>
      <c r="J21" s="56">
        <v>0</v>
      </c>
      <c r="K21" s="56">
        <v>0</v>
      </c>
    </row>
    <row r="22" spans="1:11" ht="18" customHeight="1" x14ac:dyDescent="0.35">
      <c r="A22" s="7">
        <v>20</v>
      </c>
      <c r="B22" s="2" t="s">
        <v>41</v>
      </c>
      <c r="C22" s="2" t="s">
        <v>50</v>
      </c>
      <c r="D22" s="2" t="s">
        <v>181</v>
      </c>
      <c r="E22" s="9">
        <v>400</v>
      </c>
      <c r="F22" s="54">
        <v>400</v>
      </c>
      <c r="G22" s="55">
        <v>400</v>
      </c>
      <c r="H22" s="55">
        <v>75.757575757575751</v>
      </c>
      <c r="I22" s="56">
        <v>0</v>
      </c>
      <c r="J22" s="56">
        <v>0</v>
      </c>
      <c r="K22" s="56">
        <v>0</v>
      </c>
    </row>
    <row r="23" spans="1:11" ht="18" customHeight="1" x14ac:dyDescent="0.35">
      <c r="A23" s="57">
        <v>21</v>
      </c>
      <c r="B23" s="58" t="s">
        <v>51</v>
      </c>
      <c r="C23" s="58" t="s">
        <v>11</v>
      </c>
      <c r="D23" s="58" t="s">
        <v>181</v>
      </c>
      <c r="E23" s="9">
        <v>425</v>
      </c>
      <c r="F23" s="54">
        <v>425</v>
      </c>
      <c r="G23" s="55">
        <v>425.25</v>
      </c>
      <c r="H23" s="55">
        <v>267.85714285714283</v>
      </c>
      <c r="I23" s="56">
        <v>0</v>
      </c>
      <c r="J23" s="56">
        <v>0</v>
      </c>
      <c r="K23" s="56">
        <v>0</v>
      </c>
    </row>
    <row r="24" spans="1:11" ht="18" customHeight="1" x14ac:dyDescent="0.35">
      <c r="A24" s="7">
        <v>22</v>
      </c>
      <c r="B24" s="2" t="s">
        <v>52</v>
      </c>
      <c r="C24" s="2" t="s">
        <v>181</v>
      </c>
      <c r="D24" s="2" t="s">
        <v>40</v>
      </c>
      <c r="E24" s="9">
        <v>750</v>
      </c>
      <c r="F24" s="54">
        <v>750</v>
      </c>
      <c r="G24" s="55">
        <v>750</v>
      </c>
      <c r="H24" s="56">
        <v>0</v>
      </c>
      <c r="I24" s="56">
        <v>25000</v>
      </c>
      <c r="J24" s="56">
        <v>343</v>
      </c>
      <c r="K24" s="56">
        <v>343</v>
      </c>
    </row>
    <row r="25" spans="1:11" ht="18" customHeight="1" x14ac:dyDescent="0.35">
      <c r="A25" s="57">
        <v>23</v>
      </c>
      <c r="B25" s="58" t="s">
        <v>53</v>
      </c>
      <c r="C25" s="58" t="s">
        <v>20</v>
      </c>
      <c r="D25" s="58" t="s">
        <v>181</v>
      </c>
      <c r="E25" s="9">
        <v>368</v>
      </c>
      <c r="F25" s="54">
        <v>368</v>
      </c>
      <c r="G25" s="55">
        <v>368</v>
      </c>
      <c r="H25" s="55">
        <v>111.1111111111111</v>
      </c>
      <c r="I25" s="56">
        <v>0</v>
      </c>
      <c r="J25" s="56">
        <v>0</v>
      </c>
      <c r="K25" s="56">
        <v>0</v>
      </c>
    </row>
    <row r="26" spans="1:11" ht="18" customHeight="1" x14ac:dyDescent="0.35">
      <c r="A26" s="7">
        <v>24</v>
      </c>
      <c r="B26" s="2" t="s">
        <v>55</v>
      </c>
      <c r="C26" s="2" t="s">
        <v>183</v>
      </c>
      <c r="D26" s="2" t="s">
        <v>181</v>
      </c>
      <c r="E26" s="9">
        <v>718</v>
      </c>
      <c r="F26" s="54">
        <v>718</v>
      </c>
      <c r="G26" s="55">
        <v>717.5</v>
      </c>
      <c r="H26" s="55">
        <v>282.25806451612902</v>
      </c>
      <c r="I26" s="56">
        <v>0</v>
      </c>
      <c r="J26" s="56">
        <v>0</v>
      </c>
      <c r="K26" s="56">
        <v>0</v>
      </c>
    </row>
    <row r="27" spans="1:11" ht="18" customHeight="1" x14ac:dyDescent="0.35">
      <c r="A27" s="57">
        <v>25</v>
      </c>
      <c r="B27" s="58" t="s">
        <v>59</v>
      </c>
      <c r="C27" s="58" t="s">
        <v>38</v>
      </c>
      <c r="D27" s="58" t="s">
        <v>181</v>
      </c>
      <c r="E27" s="9">
        <v>400</v>
      </c>
      <c r="F27" s="54">
        <v>400</v>
      </c>
      <c r="G27" s="55">
        <v>400</v>
      </c>
      <c r="H27" s="55">
        <v>350.00000000000006</v>
      </c>
      <c r="I27" s="56">
        <v>0</v>
      </c>
      <c r="J27" s="56">
        <v>0</v>
      </c>
      <c r="K27" s="56">
        <v>0</v>
      </c>
    </row>
    <row r="28" spans="1:11" ht="18" customHeight="1" x14ac:dyDescent="0.35">
      <c r="A28" s="7">
        <v>26</v>
      </c>
      <c r="B28" s="2" t="s">
        <v>184</v>
      </c>
      <c r="C28" s="2" t="s">
        <v>181</v>
      </c>
      <c r="D28" s="2" t="s">
        <v>58</v>
      </c>
      <c r="E28" s="9">
        <v>95</v>
      </c>
      <c r="F28" s="54">
        <v>95</v>
      </c>
      <c r="G28" s="55">
        <v>0</v>
      </c>
      <c r="H28" s="55">
        <v>398</v>
      </c>
      <c r="I28" s="56">
        <v>25000</v>
      </c>
      <c r="J28" s="56">
        <v>423</v>
      </c>
      <c r="K28" s="56">
        <v>423</v>
      </c>
    </row>
    <row r="29" spans="1:11" ht="18" customHeight="1" x14ac:dyDescent="0.35">
      <c r="A29" s="57">
        <v>27</v>
      </c>
      <c r="B29" s="58" t="s">
        <v>60</v>
      </c>
      <c r="C29" s="58" t="s">
        <v>181</v>
      </c>
      <c r="D29" s="58" t="s">
        <v>40</v>
      </c>
      <c r="E29" s="9">
        <v>750</v>
      </c>
      <c r="F29" s="54">
        <v>750</v>
      </c>
      <c r="G29" s="55">
        <v>750</v>
      </c>
      <c r="H29" s="56">
        <v>0</v>
      </c>
      <c r="I29" s="56">
        <v>25000</v>
      </c>
      <c r="J29" s="56">
        <v>343</v>
      </c>
      <c r="K29" s="56">
        <v>343</v>
      </c>
    </row>
    <row r="30" spans="1:11" ht="18" customHeight="1" x14ac:dyDescent="0.35">
      <c r="A30" s="7">
        <v>28</v>
      </c>
      <c r="B30" s="2" t="s">
        <v>185</v>
      </c>
      <c r="C30" s="2" t="s">
        <v>20</v>
      </c>
      <c r="D30" s="2" t="s">
        <v>181</v>
      </c>
      <c r="E30" s="9">
        <v>368</v>
      </c>
      <c r="F30" s="54">
        <v>368</v>
      </c>
      <c r="G30" s="55">
        <v>368</v>
      </c>
      <c r="H30" s="55">
        <v>111.1111111111111</v>
      </c>
      <c r="I30" s="56">
        <v>0</v>
      </c>
      <c r="J30" s="56">
        <v>0</v>
      </c>
      <c r="K30" s="56">
        <v>0</v>
      </c>
    </row>
    <row r="31" spans="1:11" ht="18" customHeight="1" x14ac:dyDescent="0.35">
      <c r="A31" s="57">
        <v>29</v>
      </c>
      <c r="B31" s="58" t="s">
        <v>61</v>
      </c>
      <c r="C31" s="58" t="s">
        <v>20</v>
      </c>
      <c r="D31" s="58" t="s">
        <v>181</v>
      </c>
      <c r="E31" s="9">
        <v>368</v>
      </c>
      <c r="F31" s="54">
        <v>368</v>
      </c>
      <c r="G31" s="55">
        <v>368</v>
      </c>
      <c r="H31" s="55">
        <v>111.1111111111111</v>
      </c>
      <c r="I31" s="56">
        <v>0</v>
      </c>
      <c r="J31" s="56">
        <v>0</v>
      </c>
      <c r="K31" s="56">
        <v>0</v>
      </c>
    </row>
    <row r="32" spans="1:11" ht="18" customHeight="1" x14ac:dyDescent="0.35">
      <c r="A32" s="7">
        <v>30</v>
      </c>
      <c r="B32" s="2" t="s">
        <v>66</v>
      </c>
      <c r="C32" s="2" t="s">
        <v>181</v>
      </c>
      <c r="D32" s="2" t="s">
        <v>40</v>
      </c>
      <c r="E32" s="9">
        <v>750</v>
      </c>
      <c r="F32" s="54">
        <v>750</v>
      </c>
      <c r="G32" s="55">
        <v>750</v>
      </c>
      <c r="H32" s="56">
        <v>0</v>
      </c>
      <c r="I32" s="56">
        <v>25000</v>
      </c>
      <c r="J32" s="56">
        <v>343</v>
      </c>
      <c r="K32" s="56">
        <v>343</v>
      </c>
    </row>
    <row r="33" spans="1:11" ht="18" customHeight="1" x14ac:dyDescent="0.35">
      <c r="A33" s="57">
        <v>31</v>
      </c>
      <c r="B33" s="58" t="s">
        <v>67</v>
      </c>
      <c r="C33" s="58" t="s">
        <v>181</v>
      </c>
      <c r="D33" s="58" t="s">
        <v>26</v>
      </c>
      <c r="E33" s="9">
        <v>750</v>
      </c>
      <c r="F33" s="54">
        <v>750</v>
      </c>
      <c r="G33" s="55">
        <v>750</v>
      </c>
      <c r="H33" s="56">
        <v>0</v>
      </c>
      <c r="I33" s="56">
        <v>25000</v>
      </c>
      <c r="J33" s="56">
        <v>348</v>
      </c>
      <c r="K33" s="56">
        <v>348</v>
      </c>
    </row>
    <row r="34" spans="1:11" ht="18" customHeight="1" x14ac:dyDescent="0.35">
      <c r="A34" s="7">
        <v>32</v>
      </c>
      <c r="B34" s="2" t="s">
        <v>68</v>
      </c>
      <c r="C34" s="2" t="s">
        <v>36</v>
      </c>
      <c r="D34" s="2" t="s">
        <v>181</v>
      </c>
      <c r="E34" s="9">
        <v>400</v>
      </c>
      <c r="F34" s="54">
        <v>400</v>
      </c>
      <c r="G34" s="55">
        <v>400</v>
      </c>
      <c r="H34" s="55">
        <v>178.57142857142858</v>
      </c>
      <c r="I34" s="56">
        <v>0</v>
      </c>
      <c r="J34" s="56">
        <v>0</v>
      </c>
      <c r="K34" s="56">
        <v>0</v>
      </c>
    </row>
    <row r="35" spans="1:11" ht="18" customHeight="1" x14ac:dyDescent="0.35">
      <c r="A35" s="57">
        <v>33</v>
      </c>
      <c r="B35" s="58" t="s">
        <v>69</v>
      </c>
      <c r="C35" s="58" t="s">
        <v>30</v>
      </c>
      <c r="D35" s="58" t="s">
        <v>181</v>
      </c>
      <c r="E35" s="9">
        <v>400</v>
      </c>
      <c r="F35" s="54">
        <v>400</v>
      </c>
      <c r="G35" s="55">
        <v>400</v>
      </c>
      <c r="H35" s="55">
        <v>217.39130434782609</v>
      </c>
      <c r="I35" s="56">
        <v>0</v>
      </c>
      <c r="J35" s="56">
        <v>0</v>
      </c>
      <c r="K35" s="56">
        <v>0</v>
      </c>
    </row>
    <row r="36" spans="1:11" ht="18" customHeight="1" x14ac:dyDescent="0.35">
      <c r="A36" s="7">
        <v>34</v>
      </c>
      <c r="B36" s="2" t="s">
        <v>70</v>
      </c>
      <c r="C36" s="2" t="s">
        <v>181</v>
      </c>
      <c r="D36" s="2" t="s">
        <v>27</v>
      </c>
      <c r="E36" s="9">
        <v>750</v>
      </c>
      <c r="F36" s="54">
        <v>750</v>
      </c>
      <c r="G36" s="55">
        <v>750</v>
      </c>
      <c r="H36" s="56">
        <v>0</v>
      </c>
      <c r="I36" s="56">
        <v>25000</v>
      </c>
      <c r="J36" s="56">
        <v>265</v>
      </c>
      <c r="K36" s="56">
        <v>265</v>
      </c>
    </row>
    <row r="37" spans="1:11" ht="18" customHeight="1" x14ac:dyDescent="0.35">
      <c r="A37" s="57">
        <v>35</v>
      </c>
      <c r="B37" s="58" t="s">
        <v>71</v>
      </c>
      <c r="C37" s="58" t="s">
        <v>72</v>
      </c>
      <c r="D37" s="58" t="s">
        <v>181</v>
      </c>
      <c r="E37" s="9">
        <v>400</v>
      </c>
      <c r="F37" s="54">
        <v>400</v>
      </c>
      <c r="G37" s="55">
        <v>400</v>
      </c>
      <c r="H37" s="55">
        <v>388.29787234042556</v>
      </c>
      <c r="I37" s="56">
        <v>0</v>
      </c>
      <c r="J37" s="56">
        <v>0</v>
      </c>
      <c r="K37" s="56">
        <v>0</v>
      </c>
    </row>
    <row r="38" spans="1:11" ht="18" customHeight="1" x14ac:dyDescent="0.35">
      <c r="A38" s="7">
        <v>36</v>
      </c>
      <c r="B38" s="2" t="s">
        <v>73</v>
      </c>
      <c r="C38" s="2" t="s">
        <v>74</v>
      </c>
      <c r="D38" s="2" t="s">
        <v>181</v>
      </c>
      <c r="E38" s="9">
        <v>718</v>
      </c>
      <c r="F38" s="54">
        <v>718</v>
      </c>
      <c r="G38" s="55">
        <v>718</v>
      </c>
      <c r="H38" s="55">
        <v>282.25806451612902</v>
      </c>
      <c r="I38" s="56">
        <v>0</v>
      </c>
      <c r="J38" s="56">
        <v>0</v>
      </c>
      <c r="K38" s="56">
        <v>0</v>
      </c>
    </row>
    <row r="39" spans="1:11" ht="18" customHeight="1" x14ac:dyDescent="0.35">
      <c r="A39" s="57">
        <v>37</v>
      </c>
      <c r="B39" s="58" t="s">
        <v>75</v>
      </c>
      <c r="C39" s="58" t="s">
        <v>181</v>
      </c>
      <c r="D39" s="58" t="s">
        <v>186</v>
      </c>
      <c r="E39" s="9">
        <v>348</v>
      </c>
      <c r="F39" s="54">
        <v>348</v>
      </c>
      <c r="G39" s="55">
        <v>0</v>
      </c>
      <c r="H39" s="56">
        <v>0</v>
      </c>
      <c r="I39" s="56">
        <v>25000</v>
      </c>
      <c r="J39" s="56">
        <v>506</v>
      </c>
      <c r="K39" s="56">
        <v>506</v>
      </c>
    </row>
    <row r="40" spans="1:11" ht="18" customHeight="1" x14ac:dyDescent="0.35">
      <c r="A40" s="7">
        <v>38</v>
      </c>
      <c r="B40" s="2" t="s">
        <v>76</v>
      </c>
      <c r="C40" s="2" t="s">
        <v>181</v>
      </c>
      <c r="D40" s="2" t="s">
        <v>27</v>
      </c>
      <c r="E40" s="9">
        <v>4640</v>
      </c>
      <c r="F40" s="54">
        <v>4640</v>
      </c>
      <c r="G40" s="55">
        <v>750</v>
      </c>
      <c r="H40" s="56">
        <v>0</v>
      </c>
      <c r="I40" s="56">
        <v>25000</v>
      </c>
      <c r="J40" s="56">
        <v>445</v>
      </c>
      <c r="K40" s="56">
        <v>445</v>
      </c>
    </row>
    <row r="41" spans="1:11" ht="18" customHeight="1" x14ac:dyDescent="0.35">
      <c r="A41" s="57">
        <v>39</v>
      </c>
      <c r="B41" s="58" t="s">
        <v>80</v>
      </c>
      <c r="C41" s="58" t="s">
        <v>181</v>
      </c>
      <c r="D41" s="58" t="s">
        <v>83</v>
      </c>
      <c r="E41" s="9">
        <v>750</v>
      </c>
      <c r="F41" s="54">
        <v>750</v>
      </c>
      <c r="G41" s="55">
        <v>750</v>
      </c>
      <c r="H41" s="56">
        <v>0</v>
      </c>
      <c r="I41" s="56">
        <v>25000</v>
      </c>
      <c r="J41" s="56">
        <v>46</v>
      </c>
      <c r="K41" s="56">
        <v>46</v>
      </c>
    </row>
    <row r="42" spans="1:11" ht="18" customHeight="1" x14ac:dyDescent="0.35">
      <c r="A42" s="7">
        <v>40</v>
      </c>
      <c r="B42" s="2" t="s">
        <v>84</v>
      </c>
      <c r="C42" s="2" t="s">
        <v>181</v>
      </c>
      <c r="D42" s="2" t="s">
        <v>79</v>
      </c>
      <c r="E42" s="9">
        <v>2655</v>
      </c>
      <c r="F42" s="54">
        <v>2655</v>
      </c>
      <c r="G42" s="55">
        <v>750</v>
      </c>
      <c r="H42" s="56">
        <v>0</v>
      </c>
      <c r="I42" s="56">
        <v>25000</v>
      </c>
      <c r="J42" s="56">
        <v>66</v>
      </c>
      <c r="K42" s="56">
        <v>66</v>
      </c>
    </row>
    <row r="43" spans="1:11" ht="18" customHeight="1" x14ac:dyDescent="0.35">
      <c r="A43" s="57">
        <v>41</v>
      </c>
      <c r="B43" s="58" t="s">
        <v>85</v>
      </c>
      <c r="C43" s="58" t="s">
        <v>86</v>
      </c>
      <c r="D43" s="58" t="s">
        <v>181</v>
      </c>
      <c r="E43" s="9">
        <v>368</v>
      </c>
      <c r="F43" s="54">
        <v>368</v>
      </c>
      <c r="G43" s="55">
        <v>368</v>
      </c>
      <c r="H43" s="55">
        <v>111.1111111111111</v>
      </c>
      <c r="I43" s="56">
        <v>0</v>
      </c>
      <c r="J43" s="56">
        <v>0</v>
      </c>
      <c r="K43" s="56">
        <v>0</v>
      </c>
    </row>
    <row r="44" spans="1:11" ht="18" customHeight="1" x14ac:dyDescent="0.35">
      <c r="A44" s="7">
        <v>42</v>
      </c>
      <c r="B44" s="2" t="s">
        <v>87</v>
      </c>
      <c r="C44" s="2" t="s">
        <v>56</v>
      </c>
      <c r="D44" s="2" t="s">
        <v>181</v>
      </c>
      <c r="E44" s="9">
        <v>718</v>
      </c>
      <c r="F44" s="54">
        <v>718</v>
      </c>
      <c r="G44" s="55">
        <v>717.5</v>
      </c>
      <c r="H44" s="55">
        <v>282.25806451612902</v>
      </c>
      <c r="I44" s="56">
        <v>0</v>
      </c>
      <c r="J44" s="56">
        <v>0</v>
      </c>
      <c r="K44" s="56">
        <v>0</v>
      </c>
    </row>
    <row r="45" spans="1:11" ht="18" customHeight="1" x14ac:dyDescent="0.35">
      <c r="A45" s="57">
        <v>43</v>
      </c>
      <c r="B45" s="58" t="s">
        <v>88</v>
      </c>
      <c r="C45" s="58" t="s">
        <v>89</v>
      </c>
      <c r="D45" s="58" t="s">
        <v>181</v>
      </c>
      <c r="E45" s="9">
        <v>242</v>
      </c>
      <c r="F45" s="54">
        <v>242</v>
      </c>
      <c r="G45" s="55">
        <v>241.5</v>
      </c>
      <c r="H45" s="55">
        <v>160</v>
      </c>
      <c r="I45" s="56">
        <v>0</v>
      </c>
      <c r="J45" s="56">
        <v>0</v>
      </c>
      <c r="K45" s="56">
        <v>0</v>
      </c>
    </row>
    <row r="46" spans="1:11" ht="18" customHeight="1" x14ac:dyDescent="0.35">
      <c r="A46" s="7">
        <v>44</v>
      </c>
      <c r="B46" s="2" t="s">
        <v>90</v>
      </c>
      <c r="C46" s="2" t="s">
        <v>86</v>
      </c>
      <c r="D46" s="2" t="s">
        <v>181</v>
      </c>
      <c r="E46" s="9">
        <v>368</v>
      </c>
      <c r="F46" s="54">
        <v>368</v>
      </c>
      <c r="G46" s="55">
        <v>368</v>
      </c>
      <c r="H46" s="55">
        <v>111.1111111111111</v>
      </c>
      <c r="I46" s="56">
        <v>0</v>
      </c>
      <c r="J46" s="56">
        <v>0</v>
      </c>
      <c r="K46" s="56">
        <v>0</v>
      </c>
    </row>
    <row r="47" spans="1:11" ht="18" customHeight="1" x14ac:dyDescent="0.35">
      <c r="A47" s="57">
        <v>45</v>
      </c>
      <c r="B47" s="58" t="s">
        <v>91</v>
      </c>
      <c r="C47" s="58" t="s">
        <v>89</v>
      </c>
      <c r="D47" s="58" t="s">
        <v>181</v>
      </c>
      <c r="E47" s="9">
        <v>310</v>
      </c>
      <c r="F47" s="54">
        <v>310</v>
      </c>
      <c r="G47" s="55">
        <v>241.5</v>
      </c>
      <c r="H47" s="55">
        <v>160</v>
      </c>
      <c r="I47" s="56">
        <v>0</v>
      </c>
      <c r="J47" s="56">
        <v>0</v>
      </c>
      <c r="K47" s="56">
        <v>0</v>
      </c>
    </row>
    <row r="48" spans="1:11" ht="18" customHeight="1" x14ac:dyDescent="0.35">
      <c r="A48" s="7">
        <v>46</v>
      </c>
      <c r="B48" s="2" t="s">
        <v>92</v>
      </c>
      <c r="C48" s="2" t="s">
        <v>20</v>
      </c>
      <c r="D48" s="2" t="s">
        <v>181</v>
      </c>
      <c r="E48" s="9">
        <v>368</v>
      </c>
      <c r="F48" s="54">
        <v>368</v>
      </c>
      <c r="G48" s="55">
        <v>368</v>
      </c>
      <c r="H48" s="55">
        <v>111.1111111111111</v>
      </c>
      <c r="I48" s="56">
        <v>0</v>
      </c>
      <c r="J48" s="56">
        <v>0</v>
      </c>
      <c r="K48" s="56">
        <v>0</v>
      </c>
    </row>
    <row r="49" spans="1:11" ht="18" customHeight="1" x14ac:dyDescent="0.35">
      <c r="A49" s="57">
        <v>47</v>
      </c>
      <c r="B49" s="58" t="s">
        <v>93</v>
      </c>
      <c r="C49" s="58" t="s">
        <v>181</v>
      </c>
      <c r="D49" s="58" t="s">
        <v>187</v>
      </c>
      <c r="E49" s="9">
        <v>325</v>
      </c>
      <c r="F49" s="54">
        <v>325</v>
      </c>
      <c r="G49" s="55">
        <v>0</v>
      </c>
      <c r="H49" s="56">
        <v>0</v>
      </c>
      <c r="I49" s="56">
        <v>25000</v>
      </c>
      <c r="J49" s="56">
        <v>643</v>
      </c>
      <c r="K49" s="56">
        <v>643</v>
      </c>
    </row>
    <row r="50" spans="1:11" ht="18" customHeight="1" x14ac:dyDescent="0.35">
      <c r="A50" s="7">
        <v>48</v>
      </c>
      <c r="B50" s="2" t="s">
        <v>93</v>
      </c>
      <c r="C50" s="2" t="s">
        <v>181</v>
      </c>
      <c r="D50" s="2" t="s">
        <v>188</v>
      </c>
      <c r="E50" s="9">
        <v>80</v>
      </c>
      <c r="F50" s="54">
        <v>80</v>
      </c>
      <c r="G50" s="55">
        <v>0</v>
      </c>
      <c r="H50" s="56">
        <v>0</v>
      </c>
      <c r="I50" s="56">
        <v>25000</v>
      </c>
      <c r="J50" s="56">
        <v>160</v>
      </c>
      <c r="K50" s="56">
        <v>160</v>
      </c>
    </row>
    <row r="51" spans="1:11" ht="18" customHeight="1" x14ac:dyDescent="0.35">
      <c r="A51" s="57">
        <v>49</v>
      </c>
      <c r="B51" s="58" t="s">
        <v>94</v>
      </c>
      <c r="C51" s="58" t="s">
        <v>20</v>
      </c>
      <c r="D51" s="58" t="s">
        <v>181</v>
      </c>
      <c r="E51" s="9">
        <v>368</v>
      </c>
      <c r="F51" s="54">
        <v>368</v>
      </c>
      <c r="G51" s="55">
        <v>368</v>
      </c>
      <c r="H51" s="55">
        <v>111.1111111111111</v>
      </c>
      <c r="I51" s="56">
        <v>0</v>
      </c>
      <c r="J51" s="56">
        <v>0</v>
      </c>
      <c r="K51" s="56">
        <v>0</v>
      </c>
    </row>
    <row r="52" spans="1:11" ht="18" customHeight="1" x14ac:dyDescent="0.35">
      <c r="A52" s="7">
        <v>50</v>
      </c>
      <c r="B52" s="2" t="s">
        <v>95</v>
      </c>
      <c r="C52" s="2" t="s">
        <v>17</v>
      </c>
      <c r="D52" s="2" t="s">
        <v>181</v>
      </c>
      <c r="E52" s="9">
        <v>574</v>
      </c>
      <c r="F52" s="54">
        <v>574</v>
      </c>
      <c r="G52" s="55">
        <v>574</v>
      </c>
      <c r="H52" s="55">
        <v>192.30769230769229</v>
      </c>
      <c r="I52" s="56">
        <v>0</v>
      </c>
      <c r="J52" s="56">
        <v>0</v>
      </c>
      <c r="K52" s="56">
        <v>0</v>
      </c>
    </row>
    <row r="53" spans="1:11" ht="18" customHeight="1" x14ac:dyDescent="0.35">
      <c r="A53" s="57">
        <v>51</v>
      </c>
      <c r="B53" s="58" t="s">
        <v>96</v>
      </c>
      <c r="C53" s="58" t="s">
        <v>181</v>
      </c>
      <c r="D53" s="58" t="s">
        <v>27</v>
      </c>
      <c r="E53" s="9">
        <v>750</v>
      </c>
      <c r="F53" s="54">
        <v>750</v>
      </c>
      <c r="G53" s="55">
        <v>750</v>
      </c>
      <c r="H53" s="56">
        <v>0</v>
      </c>
      <c r="I53" s="56">
        <v>25000</v>
      </c>
      <c r="J53" s="56">
        <v>265</v>
      </c>
      <c r="K53" s="56">
        <v>265</v>
      </c>
    </row>
    <row r="54" spans="1:11" ht="18" customHeight="1" x14ac:dyDescent="0.35">
      <c r="A54" s="7">
        <v>52</v>
      </c>
      <c r="B54" s="2" t="s">
        <v>97</v>
      </c>
      <c r="C54" s="2" t="s">
        <v>54</v>
      </c>
      <c r="D54" s="2" t="s">
        <v>181</v>
      </c>
      <c r="E54" s="9">
        <v>800</v>
      </c>
      <c r="F54" s="54">
        <v>800</v>
      </c>
      <c r="G54" s="55">
        <v>400</v>
      </c>
      <c r="H54" s="55">
        <v>107.66961651917404</v>
      </c>
      <c r="I54" s="56">
        <v>0</v>
      </c>
      <c r="J54" s="56">
        <v>0</v>
      </c>
      <c r="K54" s="56">
        <v>0</v>
      </c>
    </row>
    <row r="55" spans="1:11" ht="18" customHeight="1" x14ac:dyDescent="0.35">
      <c r="A55" s="57">
        <v>53</v>
      </c>
      <c r="B55" s="58" t="s">
        <v>97</v>
      </c>
      <c r="C55" s="58" t="s">
        <v>181</v>
      </c>
      <c r="D55" s="58" t="s">
        <v>99</v>
      </c>
      <c r="E55" s="9">
        <v>4915</v>
      </c>
      <c r="F55" s="54">
        <v>4915</v>
      </c>
      <c r="G55" s="55">
        <v>750</v>
      </c>
      <c r="H55" s="56">
        <v>0</v>
      </c>
      <c r="I55" s="56">
        <v>25000</v>
      </c>
      <c r="J55" s="56">
        <v>398</v>
      </c>
      <c r="K55" s="56">
        <v>398</v>
      </c>
    </row>
    <row r="56" spans="1:11" ht="18" customHeight="1" x14ac:dyDescent="0.35">
      <c r="A56" s="7">
        <v>54</v>
      </c>
      <c r="B56" s="2" t="s">
        <v>100</v>
      </c>
      <c r="C56" s="2" t="s">
        <v>56</v>
      </c>
      <c r="D56" s="2" t="s">
        <v>181</v>
      </c>
      <c r="E56" s="9">
        <v>1010</v>
      </c>
      <c r="F56" s="54">
        <v>1010</v>
      </c>
      <c r="G56" s="55">
        <v>717.5</v>
      </c>
      <c r="H56" s="55">
        <v>282.25806451612902</v>
      </c>
      <c r="I56" s="56">
        <v>0</v>
      </c>
      <c r="J56" s="56">
        <v>0</v>
      </c>
      <c r="K56" s="56">
        <v>0</v>
      </c>
    </row>
    <row r="57" spans="1:11" ht="18" customHeight="1" x14ac:dyDescent="0.35">
      <c r="A57" s="57">
        <v>55</v>
      </c>
      <c r="B57" s="58" t="s">
        <v>101</v>
      </c>
      <c r="C57" s="58" t="s">
        <v>89</v>
      </c>
      <c r="D57" s="58" t="s">
        <v>181</v>
      </c>
      <c r="E57" s="9">
        <v>242</v>
      </c>
      <c r="F57" s="54">
        <v>242</v>
      </c>
      <c r="G57" s="55">
        <v>241.5</v>
      </c>
      <c r="H57" s="55">
        <v>160</v>
      </c>
      <c r="I57" s="56">
        <v>0</v>
      </c>
      <c r="J57" s="56">
        <v>0</v>
      </c>
      <c r="K57" s="56">
        <v>0</v>
      </c>
    </row>
    <row r="58" spans="1:11" ht="18" customHeight="1" x14ac:dyDescent="0.35">
      <c r="A58" s="7">
        <v>56</v>
      </c>
      <c r="B58" s="2" t="s">
        <v>102</v>
      </c>
      <c r="C58" s="2" t="s">
        <v>56</v>
      </c>
      <c r="D58" s="2" t="s">
        <v>181</v>
      </c>
      <c r="E58" s="9">
        <v>718</v>
      </c>
      <c r="F58" s="54">
        <v>718</v>
      </c>
      <c r="G58" s="55">
        <v>717.5</v>
      </c>
      <c r="H58" s="55">
        <v>282.25806451612902</v>
      </c>
      <c r="I58" s="56">
        <v>0</v>
      </c>
      <c r="J58" s="56">
        <v>0</v>
      </c>
      <c r="K58" s="56">
        <v>0</v>
      </c>
    </row>
    <row r="59" spans="1:11" ht="18" customHeight="1" x14ac:dyDescent="0.35">
      <c r="A59" s="57">
        <v>57</v>
      </c>
      <c r="B59" s="58" t="s">
        <v>103</v>
      </c>
      <c r="C59" s="58" t="s">
        <v>20</v>
      </c>
      <c r="D59" s="58" t="s">
        <v>181</v>
      </c>
      <c r="E59" s="9">
        <v>368</v>
      </c>
      <c r="F59" s="54">
        <v>368</v>
      </c>
      <c r="G59" s="55">
        <v>368</v>
      </c>
      <c r="H59" s="55">
        <v>111.1111111111111</v>
      </c>
      <c r="I59" s="56">
        <v>0</v>
      </c>
      <c r="J59" s="56">
        <v>0</v>
      </c>
      <c r="K59" s="56">
        <v>0</v>
      </c>
    </row>
    <row r="60" spans="1:11" ht="18" customHeight="1" x14ac:dyDescent="0.35">
      <c r="A60" s="7">
        <v>58</v>
      </c>
      <c r="B60" s="2" t="s">
        <v>104</v>
      </c>
      <c r="C60" s="2" t="s">
        <v>62</v>
      </c>
      <c r="D60" s="2" t="s">
        <v>181</v>
      </c>
      <c r="E60" s="9">
        <v>520</v>
      </c>
      <c r="F60" s="54">
        <v>520</v>
      </c>
      <c r="G60" s="55">
        <v>362</v>
      </c>
      <c r="H60" s="55">
        <v>71.428571428571416</v>
      </c>
      <c r="I60" s="56">
        <v>0</v>
      </c>
      <c r="J60" s="56">
        <v>0</v>
      </c>
      <c r="K60" s="56">
        <v>0</v>
      </c>
    </row>
    <row r="61" spans="1:11" ht="18" customHeight="1" x14ac:dyDescent="0.35">
      <c r="A61" s="57">
        <v>59</v>
      </c>
      <c r="B61" s="58" t="s">
        <v>105</v>
      </c>
      <c r="C61" s="58" t="s">
        <v>54</v>
      </c>
      <c r="D61" s="58" t="s">
        <v>181</v>
      </c>
      <c r="E61" s="9">
        <v>400</v>
      </c>
      <c r="F61" s="54">
        <v>400</v>
      </c>
      <c r="G61" s="55">
        <v>400</v>
      </c>
      <c r="H61" s="55">
        <v>107.66961651917404</v>
      </c>
      <c r="I61" s="56">
        <v>0</v>
      </c>
      <c r="J61" s="56">
        <v>0</v>
      </c>
      <c r="K61" s="56">
        <v>0</v>
      </c>
    </row>
    <row r="62" spans="1:11" ht="18" customHeight="1" x14ac:dyDescent="0.35">
      <c r="A62" s="7">
        <v>60</v>
      </c>
      <c r="B62" s="2" t="s">
        <v>106</v>
      </c>
      <c r="C62" s="2" t="s">
        <v>11</v>
      </c>
      <c r="D62" s="2" t="s">
        <v>181</v>
      </c>
      <c r="E62" s="9">
        <v>425</v>
      </c>
      <c r="F62" s="54">
        <v>425</v>
      </c>
      <c r="G62" s="55">
        <v>425.25</v>
      </c>
      <c r="H62" s="55">
        <v>267.85714285714283</v>
      </c>
      <c r="I62" s="56">
        <v>0</v>
      </c>
      <c r="J62" s="56">
        <v>0</v>
      </c>
      <c r="K62" s="56">
        <v>0</v>
      </c>
    </row>
    <row r="63" spans="1:11" ht="18" customHeight="1" x14ac:dyDescent="0.35">
      <c r="A63" s="57">
        <v>61</v>
      </c>
      <c r="B63" s="58" t="s">
        <v>107</v>
      </c>
      <c r="C63" s="58" t="s">
        <v>54</v>
      </c>
      <c r="D63" s="58" t="s">
        <v>181</v>
      </c>
      <c r="E63" s="9">
        <v>400</v>
      </c>
      <c r="F63" s="54">
        <v>400</v>
      </c>
      <c r="G63" s="55">
        <v>400</v>
      </c>
      <c r="H63" s="55">
        <v>107.66961651917404</v>
      </c>
      <c r="I63" s="56">
        <v>0</v>
      </c>
      <c r="J63" s="56">
        <v>0</v>
      </c>
      <c r="K63" s="56">
        <v>0</v>
      </c>
    </row>
    <row r="64" spans="1:11" ht="18" customHeight="1" x14ac:dyDescent="0.35">
      <c r="A64" s="7">
        <v>62</v>
      </c>
      <c r="B64" s="2" t="s">
        <v>108</v>
      </c>
      <c r="C64" s="2" t="s">
        <v>33</v>
      </c>
      <c r="D64" s="2" t="s">
        <v>181</v>
      </c>
      <c r="E64" s="9">
        <v>718</v>
      </c>
      <c r="F64" s="54">
        <v>718</v>
      </c>
      <c r="G64" s="55">
        <v>718</v>
      </c>
      <c r="H64" s="55">
        <v>384.61538461538458</v>
      </c>
      <c r="I64" s="56">
        <v>0</v>
      </c>
      <c r="J64" s="56">
        <v>0</v>
      </c>
      <c r="K64" s="56">
        <v>0</v>
      </c>
    </row>
    <row r="65" spans="1:11" ht="18" customHeight="1" x14ac:dyDescent="0.35">
      <c r="A65" s="57">
        <v>63</v>
      </c>
      <c r="B65" s="58" t="s">
        <v>109</v>
      </c>
      <c r="C65" s="58" t="s">
        <v>181</v>
      </c>
      <c r="D65" s="58" t="s">
        <v>187</v>
      </c>
      <c r="E65" s="9">
        <v>160</v>
      </c>
      <c r="F65" s="54">
        <v>160</v>
      </c>
      <c r="G65" s="55">
        <v>0</v>
      </c>
      <c r="H65" s="56">
        <v>0</v>
      </c>
      <c r="I65" s="56">
        <v>25000</v>
      </c>
      <c r="J65" s="56">
        <v>643</v>
      </c>
      <c r="K65" s="56">
        <v>643</v>
      </c>
    </row>
    <row r="66" spans="1:11" ht="18" customHeight="1" x14ac:dyDescent="0.35">
      <c r="A66" s="7">
        <v>64</v>
      </c>
      <c r="B66" s="2" t="s">
        <v>189</v>
      </c>
      <c r="C66" s="2" t="s">
        <v>190</v>
      </c>
      <c r="D66" s="2" t="s">
        <v>181</v>
      </c>
      <c r="E66" s="9">
        <v>357</v>
      </c>
      <c r="F66" s="54">
        <v>357</v>
      </c>
      <c r="G66" s="55">
        <v>357</v>
      </c>
      <c r="H66" s="55">
        <v>137.61467889908255</v>
      </c>
      <c r="I66" s="56">
        <v>0</v>
      </c>
      <c r="J66" s="56">
        <v>0</v>
      </c>
      <c r="K66" s="56">
        <v>0</v>
      </c>
    </row>
    <row r="67" spans="1:11" ht="18" customHeight="1" x14ac:dyDescent="0.35">
      <c r="A67" s="57">
        <v>65</v>
      </c>
      <c r="B67" s="58" t="s">
        <v>110</v>
      </c>
      <c r="C67" s="58" t="s">
        <v>11</v>
      </c>
      <c r="D67" s="58" t="s">
        <v>181</v>
      </c>
      <c r="E67" s="9">
        <v>1600</v>
      </c>
      <c r="F67" s="54">
        <v>1600</v>
      </c>
      <c r="G67" s="55">
        <v>425.25</v>
      </c>
      <c r="H67" s="55">
        <v>267.85714285714283</v>
      </c>
      <c r="I67" s="56">
        <v>0</v>
      </c>
      <c r="J67" s="56">
        <v>0</v>
      </c>
      <c r="K67" s="56">
        <v>0</v>
      </c>
    </row>
    <row r="68" spans="1:11" ht="18" customHeight="1" x14ac:dyDescent="0.35">
      <c r="A68" s="7">
        <v>66</v>
      </c>
      <c r="B68" s="2" t="s">
        <v>111</v>
      </c>
      <c r="C68" s="2" t="s">
        <v>56</v>
      </c>
      <c r="D68" s="2" t="s">
        <v>181</v>
      </c>
      <c r="E68" s="9">
        <v>718</v>
      </c>
      <c r="F68" s="54">
        <v>718</v>
      </c>
      <c r="G68" s="55">
        <v>717.5</v>
      </c>
      <c r="H68" s="55">
        <v>282.25806451612902</v>
      </c>
      <c r="I68" s="56">
        <v>0</v>
      </c>
      <c r="J68" s="56">
        <v>0</v>
      </c>
      <c r="K68" s="56">
        <v>0</v>
      </c>
    </row>
    <row r="69" spans="1:11" ht="18" customHeight="1" x14ac:dyDescent="0.35">
      <c r="A69" s="57">
        <v>67</v>
      </c>
      <c r="B69" s="58" t="s">
        <v>112</v>
      </c>
      <c r="C69" s="58" t="s">
        <v>181</v>
      </c>
      <c r="D69" s="58" t="s">
        <v>40</v>
      </c>
      <c r="E69" s="9">
        <v>750</v>
      </c>
      <c r="F69" s="54">
        <v>750</v>
      </c>
      <c r="G69" s="55">
        <v>750</v>
      </c>
      <c r="H69" s="56">
        <v>0</v>
      </c>
      <c r="I69" s="56">
        <v>25000</v>
      </c>
      <c r="J69" s="56">
        <v>343</v>
      </c>
      <c r="K69" s="56">
        <v>343</v>
      </c>
    </row>
    <row r="70" spans="1:11" ht="18" customHeight="1" x14ac:dyDescent="0.35">
      <c r="A70" s="7">
        <v>68</v>
      </c>
      <c r="B70" s="2" t="s">
        <v>191</v>
      </c>
      <c r="C70" s="2" t="s">
        <v>56</v>
      </c>
      <c r="D70" s="2" t="s">
        <v>181</v>
      </c>
      <c r="E70" s="9">
        <v>718</v>
      </c>
      <c r="F70" s="54">
        <v>718</v>
      </c>
      <c r="G70" s="55">
        <v>717.5</v>
      </c>
      <c r="H70" s="55">
        <v>282.25806451612902</v>
      </c>
      <c r="I70" s="56">
        <v>0</v>
      </c>
      <c r="J70" s="56">
        <v>0</v>
      </c>
      <c r="K70" s="56">
        <v>0</v>
      </c>
    </row>
    <row r="71" spans="1:11" ht="18" customHeight="1" x14ac:dyDescent="0.35">
      <c r="A71" s="57">
        <v>69</v>
      </c>
      <c r="B71" s="58" t="s">
        <v>113</v>
      </c>
      <c r="C71" s="58" t="s">
        <v>181</v>
      </c>
      <c r="D71" s="58" t="s">
        <v>188</v>
      </c>
      <c r="E71" s="9">
        <v>135</v>
      </c>
      <c r="F71" s="54">
        <v>135</v>
      </c>
      <c r="G71" s="55">
        <v>0</v>
      </c>
      <c r="H71" s="56">
        <v>0</v>
      </c>
      <c r="I71" s="56">
        <v>25000</v>
      </c>
      <c r="J71" s="56">
        <v>160</v>
      </c>
      <c r="K71" s="56">
        <v>160</v>
      </c>
    </row>
    <row r="72" spans="1:11" ht="18" customHeight="1" x14ac:dyDescent="0.35">
      <c r="A72" s="7">
        <v>70</v>
      </c>
      <c r="B72" s="2" t="s">
        <v>114</v>
      </c>
      <c r="C72" s="2" t="s">
        <v>181</v>
      </c>
      <c r="D72" s="2" t="s">
        <v>79</v>
      </c>
      <c r="E72" s="9">
        <v>750</v>
      </c>
      <c r="F72" s="54">
        <v>750</v>
      </c>
      <c r="G72" s="55">
        <v>750</v>
      </c>
      <c r="H72" s="56">
        <v>0</v>
      </c>
      <c r="I72" s="56">
        <v>25000</v>
      </c>
      <c r="J72" s="56">
        <v>66</v>
      </c>
      <c r="K72" s="56">
        <v>66</v>
      </c>
    </row>
    <row r="73" spans="1:11" ht="18" customHeight="1" x14ac:dyDescent="0.35">
      <c r="A73" s="57">
        <v>71</v>
      </c>
      <c r="B73" s="58" t="s">
        <v>116</v>
      </c>
      <c r="C73" s="58" t="s">
        <v>117</v>
      </c>
      <c r="D73" s="58" t="s">
        <v>181</v>
      </c>
      <c r="E73" s="9">
        <v>400</v>
      </c>
      <c r="F73" s="54">
        <v>400</v>
      </c>
      <c r="G73" s="55">
        <v>400</v>
      </c>
      <c r="H73" s="55">
        <v>102.04081632653062</v>
      </c>
      <c r="I73" s="56">
        <v>0</v>
      </c>
      <c r="J73" s="56">
        <v>0</v>
      </c>
      <c r="K73" s="56">
        <v>0</v>
      </c>
    </row>
    <row r="74" spans="1:11" ht="18" customHeight="1" x14ac:dyDescent="0.35">
      <c r="A74" s="7">
        <v>72</v>
      </c>
      <c r="B74" s="2" t="s">
        <v>118</v>
      </c>
      <c r="C74" s="2" t="s">
        <v>181</v>
      </c>
      <c r="D74" s="2" t="s">
        <v>40</v>
      </c>
      <c r="E74" s="9">
        <v>750</v>
      </c>
      <c r="F74" s="54">
        <v>750</v>
      </c>
      <c r="G74" s="55">
        <v>750</v>
      </c>
      <c r="H74" s="56">
        <v>0</v>
      </c>
      <c r="I74" s="56">
        <v>25000</v>
      </c>
      <c r="J74" s="56">
        <v>343</v>
      </c>
      <c r="K74" s="56">
        <v>343</v>
      </c>
    </row>
    <row r="75" spans="1:11" ht="18" customHeight="1" x14ac:dyDescent="0.35">
      <c r="A75" s="57">
        <v>73</v>
      </c>
      <c r="B75" s="58" t="s">
        <v>159</v>
      </c>
      <c r="C75" s="58" t="s">
        <v>181</v>
      </c>
      <c r="D75" s="58" t="s">
        <v>40</v>
      </c>
      <c r="E75" s="9">
        <v>750</v>
      </c>
      <c r="F75" s="54">
        <v>750</v>
      </c>
      <c r="G75" s="55">
        <v>750</v>
      </c>
      <c r="H75" s="56">
        <v>0</v>
      </c>
      <c r="I75" s="56">
        <v>25000</v>
      </c>
      <c r="J75" s="56">
        <v>343</v>
      </c>
      <c r="K75" s="56">
        <v>343</v>
      </c>
    </row>
    <row r="76" spans="1:11" ht="18" customHeight="1" x14ac:dyDescent="0.35">
      <c r="A76" s="7">
        <v>74</v>
      </c>
      <c r="B76" s="2" t="s">
        <v>119</v>
      </c>
      <c r="C76" s="2" t="s">
        <v>14</v>
      </c>
      <c r="D76" s="2" t="s">
        <v>181</v>
      </c>
      <c r="E76" s="9">
        <v>540</v>
      </c>
      <c r="F76" s="54">
        <v>540</v>
      </c>
      <c r="G76" s="55">
        <v>318</v>
      </c>
      <c r="H76" s="55">
        <v>80</v>
      </c>
      <c r="I76" s="56">
        <v>0</v>
      </c>
      <c r="J76" s="56">
        <v>0</v>
      </c>
      <c r="K76" s="56">
        <v>0</v>
      </c>
    </row>
    <row r="77" spans="1:11" ht="18" customHeight="1" x14ac:dyDescent="0.35">
      <c r="A77" s="57">
        <v>75</v>
      </c>
      <c r="B77" s="58" t="s">
        <v>120</v>
      </c>
      <c r="C77" s="58" t="s">
        <v>22</v>
      </c>
      <c r="D77" s="58" t="s">
        <v>181</v>
      </c>
      <c r="E77" s="9">
        <v>263</v>
      </c>
      <c r="F77" s="54">
        <v>263</v>
      </c>
      <c r="G77" s="55">
        <v>263</v>
      </c>
      <c r="H77" s="56">
        <v>0</v>
      </c>
      <c r="I77" s="56">
        <v>0</v>
      </c>
      <c r="J77" s="56">
        <v>0</v>
      </c>
      <c r="K77" s="56">
        <v>0</v>
      </c>
    </row>
    <row r="78" spans="1:11" ht="18" customHeight="1" x14ac:dyDescent="0.35">
      <c r="A78" s="7">
        <v>76</v>
      </c>
      <c r="B78" s="2" t="s">
        <v>121</v>
      </c>
      <c r="C78" s="2" t="s">
        <v>35</v>
      </c>
      <c r="D78" s="2" t="s">
        <v>181</v>
      </c>
      <c r="E78" s="9">
        <v>336</v>
      </c>
      <c r="F78" s="54">
        <v>336</v>
      </c>
      <c r="G78" s="55">
        <v>336</v>
      </c>
      <c r="H78" s="55">
        <v>67.415730337078656</v>
      </c>
      <c r="I78" s="56">
        <v>0</v>
      </c>
      <c r="J78" s="56">
        <v>0</v>
      </c>
      <c r="K78" s="56">
        <v>0</v>
      </c>
    </row>
    <row r="79" spans="1:11" ht="18" customHeight="1" x14ac:dyDescent="0.35">
      <c r="A79" s="57">
        <v>77</v>
      </c>
      <c r="B79" s="58" t="s">
        <v>122</v>
      </c>
      <c r="C79" s="58" t="s">
        <v>42</v>
      </c>
      <c r="D79" s="58" t="s">
        <v>181</v>
      </c>
      <c r="E79" s="9">
        <v>224</v>
      </c>
      <c r="F79" s="54">
        <v>224</v>
      </c>
      <c r="G79" s="55">
        <v>224</v>
      </c>
      <c r="H79" s="55">
        <v>2.7053571428571423</v>
      </c>
      <c r="I79" s="56">
        <v>0</v>
      </c>
      <c r="J79" s="56">
        <v>0</v>
      </c>
      <c r="K79" s="56">
        <v>0</v>
      </c>
    </row>
    <row r="80" spans="1:11" ht="18" customHeight="1" x14ac:dyDescent="0.35">
      <c r="A80" s="7">
        <v>78</v>
      </c>
      <c r="B80" s="2" t="s">
        <v>122</v>
      </c>
      <c r="C80" s="2" t="s">
        <v>43</v>
      </c>
      <c r="D80" s="2" t="s">
        <v>181</v>
      </c>
      <c r="E80" s="9">
        <v>895</v>
      </c>
      <c r="F80" s="54">
        <v>895</v>
      </c>
      <c r="G80" s="55">
        <v>400</v>
      </c>
      <c r="H80" s="55">
        <v>44.247787610619476</v>
      </c>
      <c r="I80" s="56">
        <v>0</v>
      </c>
      <c r="J80" s="56">
        <v>0</v>
      </c>
      <c r="K80" s="56">
        <v>0</v>
      </c>
    </row>
    <row r="81" spans="1:11" ht="18" customHeight="1" x14ac:dyDescent="0.35">
      <c r="A81" s="57">
        <v>79</v>
      </c>
      <c r="B81" s="58" t="s">
        <v>123</v>
      </c>
      <c r="C81" s="58" t="s">
        <v>181</v>
      </c>
      <c r="D81" s="58" t="s">
        <v>115</v>
      </c>
      <c r="E81" s="9">
        <v>750</v>
      </c>
      <c r="F81" s="54">
        <v>750</v>
      </c>
      <c r="G81" s="55">
        <v>750</v>
      </c>
      <c r="H81" s="56">
        <v>0</v>
      </c>
      <c r="I81" s="56">
        <v>25000</v>
      </c>
      <c r="J81" s="56">
        <v>69</v>
      </c>
      <c r="K81" s="56">
        <v>69</v>
      </c>
    </row>
    <row r="82" spans="1:11" ht="18" customHeight="1" x14ac:dyDescent="0.35">
      <c r="A82" s="7">
        <v>80</v>
      </c>
      <c r="B82" s="2" t="s">
        <v>124</v>
      </c>
      <c r="C82" s="2" t="s">
        <v>125</v>
      </c>
      <c r="D82" s="2" t="s">
        <v>181</v>
      </c>
      <c r="E82" s="9">
        <v>241</v>
      </c>
      <c r="F82" s="54">
        <v>241</v>
      </c>
      <c r="G82" s="55">
        <v>241.25</v>
      </c>
      <c r="H82" s="55">
        <v>294.11764705882354</v>
      </c>
      <c r="I82" s="56">
        <v>0</v>
      </c>
      <c r="J82" s="56">
        <v>0</v>
      </c>
      <c r="K82" s="56">
        <v>0</v>
      </c>
    </row>
    <row r="83" spans="1:11" ht="18" customHeight="1" x14ac:dyDescent="0.35">
      <c r="A83" s="57">
        <v>81</v>
      </c>
      <c r="B83" s="58" t="s">
        <v>124</v>
      </c>
      <c r="C83" s="58" t="s">
        <v>34</v>
      </c>
      <c r="D83" s="58" t="s">
        <v>181</v>
      </c>
      <c r="E83" s="9">
        <v>718</v>
      </c>
      <c r="F83" s="54">
        <v>718</v>
      </c>
      <c r="G83" s="55">
        <v>718</v>
      </c>
      <c r="H83" s="55">
        <v>477.77777777777777</v>
      </c>
      <c r="I83" s="56">
        <v>0</v>
      </c>
      <c r="J83" s="56">
        <v>0</v>
      </c>
      <c r="K83" s="56">
        <v>0</v>
      </c>
    </row>
    <row r="84" spans="1:11" ht="18" customHeight="1" x14ac:dyDescent="0.35">
      <c r="A84" s="7">
        <v>82</v>
      </c>
      <c r="B84" s="2" t="s">
        <v>124</v>
      </c>
      <c r="C84" s="2" t="s">
        <v>126</v>
      </c>
      <c r="D84" s="2" t="s">
        <v>181</v>
      </c>
      <c r="E84" s="9">
        <v>264</v>
      </c>
      <c r="F84" s="54">
        <v>264</v>
      </c>
      <c r="G84" s="55">
        <v>264</v>
      </c>
      <c r="H84" s="55">
        <v>142.85714285714286</v>
      </c>
      <c r="I84" s="56">
        <v>0</v>
      </c>
      <c r="J84" s="56">
        <v>0</v>
      </c>
      <c r="K84" s="56">
        <v>0</v>
      </c>
    </row>
    <row r="85" spans="1:11" ht="18" customHeight="1" x14ac:dyDescent="0.35">
      <c r="A85" s="57">
        <v>83</v>
      </c>
      <c r="B85" s="58" t="s">
        <v>124</v>
      </c>
      <c r="C85" s="58" t="s">
        <v>181</v>
      </c>
      <c r="D85" s="58" t="s">
        <v>127</v>
      </c>
      <c r="E85" s="9">
        <v>16625</v>
      </c>
      <c r="F85" s="54">
        <v>16625</v>
      </c>
      <c r="G85" s="55">
        <v>750</v>
      </c>
      <c r="H85" s="56">
        <v>0</v>
      </c>
      <c r="I85" s="56">
        <v>25000</v>
      </c>
      <c r="J85" s="56">
        <v>772</v>
      </c>
      <c r="K85" s="56">
        <v>772</v>
      </c>
    </row>
    <row r="86" spans="1:11" ht="18" customHeight="1" x14ac:dyDescent="0.35">
      <c r="A86" s="7">
        <v>84</v>
      </c>
      <c r="B86" s="2" t="s">
        <v>128</v>
      </c>
      <c r="C86" s="2" t="s">
        <v>181</v>
      </c>
      <c r="D86" s="2" t="s">
        <v>188</v>
      </c>
      <c r="E86" s="9">
        <v>44</v>
      </c>
      <c r="F86" s="54">
        <v>44</v>
      </c>
      <c r="G86" s="55">
        <v>0</v>
      </c>
      <c r="H86" s="56">
        <v>0</v>
      </c>
      <c r="I86" s="56">
        <v>25000</v>
      </c>
      <c r="J86" s="56">
        <v>160</v>
      </c>
      <c r="K86" s="56">
        <v>160</v>
      </c>
    </row>
    <row r="87" spans="1:11" ht="18" customHeight="1" x14ac:dyDescent="0.35">
      <c r="A87" s="57">
        <v>85</v>
      </c>
      <c r="B87" s="58" t="s">
        <v>129</v>
      </c>
      <c r="C87" s="58" t="s">
        <v>64</v>
      </c>
      <c r="D87" s="58" t="s">
        <v>181</v>
      </c>
      <c r="E87" s="9">
        <v>320</v>
      </c>
      <c r="F87" s="54">
        <v>320</v>
      </c>
      <c r="G87" s="55">
        <v>320</v>
      </c>
      <c r="H87" s="55">
        <v>50</v>
      </c>
      <c r="I87" s="56">
        <v>0</v>
      </c>
      <c r="J87" s="56">
        <v>0</v>
      </c>
      <c r="K87" s="56">
        <v>0</v>
      </c>
    </row>
    <row r="88" spans="1:11" ht="18" customHeight="1" x14ac:dyDescent="0.35">
      <c r="A88" s="7">
        <v>86</v>
      </c>
      <c r="B88" s="2" t="s">
        <v>129</v>
      </c>
      <c r="C88" s="2" t="s">
        <v>138</v>
      </c>
      <c r="D88" s="2" t="s">
        <v>181</v>
      </c>
      <c r="E88" s="9">
        <v>315</v>
      </c>
      <c r="F88" s="54">
        <v>315</v>
      </c>
      <c r="G88" s="55">
        <v>315</v>
      </c>
      <c r="H88" s="55">
        <v>293.65079365079367</v>
      </c>
      <c r="I88" s="56">
        <v>0</v>
      </c>
      <c r="J88" s="56">
        <v>0</v>
      </c>
      <c r="K88" s="56">
        <v>0</v>
      </c>
    </row>
    <row r="89" spans="1:11" ht="18" customHeight="1" x14ac:dyDescent="0.35">
      <c r="A89" s="57">
        <v>87</v>
      </c>
      <c r="B89" s="58" t="s">
        <v>130</v>
      </c>
      <c r="C89" s="58" t="s">
        <v>181</v>
      </c>
      <c r="D89" s="58" t="s">
        <v>187</v>
      </c>
      <c r="E89" s="9">
        <v>457</v>
      </c>
      <c r="F89" s="54">
        <v>457</v>
      </c>
      <c r="G89" s="55">
        <v>0</v>
      </c>
      <c r="H89" s="56">
        <v>0</v>
      </c>
      <c r="I89" s="56">
        <v>25000</v>
      </c>
      <c r="J89" s="56">
        <v>643</v>
      </c>
      <c r="K89" s="56">
        <v>643</v>
      </c>
    </row>
    <row r="90" spans="1:11" ht="18" customHeight="1" x14ac:dyDescent="0.35">
      <c r="A90" s="7">
        <v>88</v>
      </c>
      <c r="B90" s="2" t="s">
        <v>131</v>
      </c>
      <c r="C90" s="2" t="s">
        <v>117</v>
      </c>
      <c r="D90" s="2" t="s">
        <v>181</v>
      </c>
      <c r="E90" s="9">
        <v>400</v>
      </c>
      <c r="F90" s="54">
        <v>400</v>
      </c>
      <c r="G90" s="55">
        <v>400</v>
      </c>
      <c r="H90" s="55">
        <v>102.04081632653062</v>
      </c>
      <c r="I90" s="56">
        <v>0</v>
      </c>
      <c r="J90" s="56">
        <v>0</v>
      </c>
      <c r="K90" s="56">
        <v>0</v>
      </c>
    </row>
    <row r="91" spans="1:11" ht="18" customHeight="1" x14ac:dyDescent="0.35">
      <c r="A91" s="57">
        <v>89</v>
      </c>
      <c r="B91" s="58" t="s">
        <v>131</v>
      </c>
      <c r="C91" s="58" t="s">
        <v>63</v>
      </c>
      <c r="D91" s="58" t="s">
        <v>181</v>
      </c>
      <c r="E91" s="9">
        <v>269</v>
      </c>
      <c r="F91" s="54">
        <v>269</v>
      </c>
      <c r="G91" s="55">
        <v>269</v>
      </c>
      <c r="H91" s="55">
        <v>75</v>
      </c>
      <c r="I91" s="56">
        <v>0</v>
      </c>
      <c r="J91" s="56">
        <v>0</v>
      </c>
      <c r="K91" s="56">
        <v>0</v>
      </c>
    </row>
    <row r="92" spans="1:11" ht="18" customHeight="1" x14ac:dyDescent="0.35">
      <c r="A92" s="7">
        <v>90</v>
      </c>
      <c r="B92" s="2" t="s">
        <v>131</v>
      </c>
      <c r="C92" s="2" t="s">
        <v>132</v>
      </c>
      <c r="D92" s="2" t="s">
        <v>181</v>
      </c>
      <c r="E92" s="9">
        <v>400</v>
      </c>
      <c r="F92" s="54">
        <v>400</v>
      </c>
      <c r="G92" s="55">
        <v>400</v>
      </c>
      <c r="H92" s="55">
        <v>306.12244897959187</v>
      </c>
      <c r="I92" s="56">
        <v>0</v>
      </c>
      <c r="J92" s="56">
        <v>0</v>
      </c>
      <c r="K92" s="56">
        <v>0</v>
      </c>
    </row>
    <row r="93" spans="1:11" ht="18" customHeight="1" x14ac:dyDescent="0.35">
      <c r="A93" s="57">
        <v>91</v>
      </c>
      <c r="B93" s="58" t="s">
        <v>131</v>
      </c>
      <c r="C93" s="58" t="s">
        <v>133</v>
      </c>
      <c r="D93" s="58" t="s">
        <v>181</v>
      </c>
      <c r="E93" s="9">
        <v>190</v>
      </c>
      <c r="F93" s="54">
        <v>190</v>
      </c>
      <c r="G93" s="55">
        <v>190</v>
      </c>
      <c r="H93" s="56">
        <v>0</v>
      </c>
      <c r="I93" s="56">
        <v>0</v>
      </c>
      <c r="J93" s="56">
        <v>0</v>
      </c>
      <c r="K93" s="56">
        <v>0</v>
      </c>
    </row>
    <row r="94" spans="1:11" ht="18" customHeight="1" x14ac:dyDescent="0.35">
      <c r="A94" s="7">
        <v>92</v>
      </c>
      <c r="B94" s="2" t="s">
        <v>131</v>
      </c>
      <c r="C94" s="2" t="s">
        <v>134</v>
      </c>
      <c r="D94" s="2" t="s">
        <v>181</v>
      </c>
      <c r="E94" s="9">
        <v>400</v>
      </c>
      <c r="F94" s="54">
        <v>400</v>
      </c>
      <c r="G94" s="55">
        <v>400</v>
      </c>
      <c r="H94" s="55">
        <v>306.12244897959187</v>
      </c>
      <c r="I94" s="56">
        <v>0</v>
      </c>
      <c r="J94" s="56">
        <v>0</v>
      </c>
      <c r="K94" s="56">
        <v>0</v>
      </c>
    </row>
    <row r="95" spans="1:11" ht="18" customHeight="1" x14ac:dyDescent="0.35">
      <c r="A95" s="57">
        <v>93</v>
      </c>
      <c r="B95" s="58" t="s">
        <v>131</v>
      </c>
      <c r="C95" s="58" t="s">
        <v>135</v>
      </c>
      <c r="D95" s="58" t="s">
        <v>181</v>
      </c>
      <c r="E95" s="9">
        <v>342</v>
      </c>
      <c r="F95" s="54">
        <v>342</v>
      </c>
      <c r="G95" s="55">
        <v>342</v>
      </c>
      <c r="H95" s="55">
        <v>166.66666666666666</v>
      </c>
      <c r="I95" s="56">
        <v>0</v>
      </c>
      <c r="J95" s="56">
        <v>0</v>
      </c>
      <c r="K95" s="56">
        <v>0</v>
      </c>
    </row>
    <row r="96" spans="1:11" ht="18" customHeight="1" x14ac:dyDescent="0.35">
      <c r="A96" s="7">
        <v>94</v>
      </c>
      <c r="B96" s="2" t="s">
        <v>131</v>
      </c>
      <c r="C96" s="2" t="s">
        <v>181</v>
      </c>
      <c r="D96" s="2" t="s">
        <v>136</v>
      </c>
      <c r="E96" s="9">
        <v>9075</v>
      </c>
      <c r="F96" s="54">
        <v>9075</v>
      </c>
      <c r="G96" s="55">
        <v>750</v>
      </c>
      <c r="H96" s="56">
        <v>0</v>
      </c>
      <c r="I96" s="56">
        <v>25000</v>
      </c>
      <c r="J96" s="56">
        <v>482</v>
      </c>
      <c r="K96" s="56">
        <v>482</v>
      </c>
    </row>
    <row r="97" spans="1:11" ht="18" customHeight="1" x14ac:dyDescent="0.35">
      <c r="A97" s="57">
        <v>95</v>
      </c>
      <c r="B97" s="58" t="s">
        <v>137</v>
      </c>
      <c r="C97" s="58" t="s">
        <v>138</v>
      </c>
      <c r="D97" s="58" t="s">
        <v>181</v>
      </c>
      <c r="E97" s="9">
        <v>455</v>
      </c>
      <c r="F97" s="54">
        <v>455</v>
      </c>
      <c r="G97" s="55">
        <v>315</v>
      </c>
      <c r="H97" s="55">
        <v>293.65079365079367</v>
      </c>
      <c r="I97" s="56">
        <v>0</v>
      </c>
      <c r="J97" s="56">
        <v>0</v>
      </c>
      <c r="K97" s="56">
        <v>0</v>
      </c>
    </row>
    <row r="98" spans="1:11" ht="18" customHeight="1" x14ac:dyDescent="0.35">
      <c r="A98" s="7">
        <v>96</v>
      </c>
      <c r="B98" s="2" t="s">
        <v>139</v>
      </c>
      <c r="C98" s="2" t="s">
        <v>30</v>
      </c>
      <c r="D98" s="2" t="s">
        <v>181</v>
      </c>
      <c r="E98" s="9">
        <v>400</v>
      </c>
      <c r="F98" s="54">
        <v>400</v>
      </c>
      <c r="G98" s="55">
        <v>400</v>
      </c>
      <c r="H98" s="55">
        <v>217.39130434782609</v>
      </c>
      <c r="I98" s="56">
        <v>0</v>
      </c>
      <c r="J98" s="56">
        <v>0</v>
      </c>
      <c r="K98" s="56">
        <v>0</v>
      </c>
    </row>
    <row r="99" spans="1:11" ht="18" customHeight="1" x14ac:dyDescent="0.35">
      <c r="A99" s="57">
        <v>97</v>
      </c>
      <c r="B99" s="58" t="s">
        <v>140</v>
      </c>
      <c r="C99" s="58" t="s">
        <v>14</v>
      </c>
      <c r="D99" s="58" t="s">
        <v>181</v>
      </c>
      <c r="E99" s="9">
        <v>318</v>
      </c>
      <c r="F99" s="54">
        <v>318</v>
      </c>
      <c r="G99" s="55">
        <v>318</v>
      </c>
      <c r="H99" s="55">
        <v>80</v>
      </c>
      <c r="I99" s="56">
        <v>0</v>
      </c>
      <c r="J99" s="56">
        <v>0</v>
      </c>
      <c r="K99" s="56">
        <v>0</v>
      </c>
    </row>
    <row r="100" spans="1:11" ht="18" customHeight="1" x14ac:dyDescent="0.35">
      <c r="A100" s="7">
        <v>98</v>
      </c>
      <c r="B100" s="2" t="s">
        <v>140</v>
      </c>
      <c r="C100" s="2" t="s">
        <v>54</v>
      </c>
      <c r="D100" s="2" t="s">
        <v>181</v>
      </c>
      <c r="E100" s="9">
        <v>400</v>
      </c>
      <c r="F100" s="54">
        <v>400</v>
      </c>
      <c r="G100" s="55">
        <v>400</v>
      </c>
      <c r="H100" s="55">
        <v>107.66961651917404</v>
      </c>
      <c r="I100" s="56">
        <v>0</v>
      </c>
      <c r="J100" s="56">
        <v>0</v>
      </c>
      <c r="K100" s="56">
        <v>0</v>
      </c>
    </row>
    <row r="101" spans="1:11" ht="18" customHeight="1" x14ac:dyDescent="0.35">
      <c r="A101" s="57">
        <v>99</v>
      </c>
      <c r="B101" s="58" t="s">
        <v>141</v>
      </c>
      <c r="C101" s="58" t="s">
        <v>181</v>
      </c>
      <c r="D101" s="58" t="s">
        <v>27</v>
      </c>
      <c r="E101" s="9">
        <v>750</v>
      </c>
      <c r="F101" s="54">
        <v>750</v>
      </c>
      <c r="G101" s="55">
        <v>750</v>
      </c>
      <c r="H101" s="56">
        <v>0</v>
      </c>
      <c r="I101" s="56">
        <v>25000</v>
      </c>
      <c r="J101" s="56">
        <v>265</v>
      </c>
      <c r="K101" s="56">
        <v>265</v>
      </c>
    </row>
    <row r="102" spans="1:11" ht="18" customHeight="1" x14ac:dyDescent="0.35">
      <c r="A102" s="7">
        <v>100</v>
      </c>
      <c r="B102" s="2" t="s">
        <v>192</v>
      </c>
      <c r="C102" s="2" t="s">
        <v>181</v>
      </c>
      <c r="D102" s="2" t="s">
        <v>27</v>
      </c>
      <c r="E102" s="9">
        <v>750</v>
      </c>
      <c r="F102" s="54">
        <v>750</v>
      </c>
      <c r="G102" s="55">
        <v>750</v>
      </c>
      <c r="H102" s="56">
        <v>0</v>
      </c>
      <c r="I102" s="56">
        <v>25000</v>
      </c>
      <c r="J102" s="56">
        <v>265</v>
      </c>
      <c r="K102" s="56">
        <v>265</v>
      </c>
    </row>
    <row r="103" spans="1:11" ht="18" customHeight="1" x14ac:dyDescent="0.35">
      <c r="A103" s="57">
        <v>101</v>
      </c>
      <c r="B103" s="58" t="s">
        <v>142</v>
      </c>
      <c r="C103" s="58" t="s">
        <v>89</v>
      </c>
      <c r="D103" s="58" t="s">
        <v>181</v>
      </c>
      <c r="E103" s="9">
        <v>242</v>
      </c>
      <c r="F103" s="54">
        <v>242</v>
      </c>
      <c r="G103" s="55">
        <v>241.5</v>
      </c>
      <c r="H103" s="55">
        <v>160</v>
      </c>
      <c r="I103" s="56">
        <v>0</v>
      </c>
      <c r="J103" s="56">
        <v>0</v>
      </c>
      <c r="K103" s="56">
        <v>0</v>
      </c>
    </row>
    <row r="104" spans="1:11" ht="18" customHeight="1" x14ac:dyDescent="0.35">
      <c r="A104" s="7">
        <v>102</v>
      </c>
      <c r="B104" s="2" t="s">
        <v>143</v>
      </c>
      <c r="C104" s="2" t="s">
        <v>63</v>
      </c>
      <c r="D104" s="2" t="s">
        <v>181</v>
      </c>
      <c r="E104" s="9">
        <v>269</v>
      </c>
      <c r="F104" s="54">
        <v>269</v>
      </c>
      <c r="G104" s="55">
        <v>269</v>
      </c>
      <c r="H104" s="55">
        <v>75</v>
      </c>
      <c r="I104" s="56">
        <v>0</v>
      </c>
      <c r="J104" s="56">
        <v>0</v>
      </c>
      <c r="K104" s="56">
        <v>0</v>
      </c>
    </row>
    <row r="105" spans="1:11" ht="18" customHeight="1" x14ac:dyDescent="0.35">
      <c r="A105" s="57">
        <v>103</v>
      </c>
      <c r="B105" s="58" t="s">
        <v>144</v>
      </c>
      <c r="C105" s="58" t="s">
        <v>20</v>
      </c>
      <c r="D105" s="58" t="s">
        <v>181</v>
      </c>
      <c r="E105" s="9">
        <v>368</v>
      </c>
      <c r="F105" s="54">
        <v>368</v>
      </c>
      <c r="G105" s="55">
        <v>368</v>
      </c>
      <c r="H105" s="55">
        <v>111.1111111111111</v>
      </c>
      <c r="I105" s="56">
        <v>0</v>
      </c>
      <c r="J105" s="56">
        <v>0</v>
      </c>
      <c r="K105" s="56">
        <v>0</v>
      </c>
    </row>
    <row r="106" spans="1:11" ht="18" customHeight="1" x14ac:dyDescent="0.35">
      <c r="A106" s="7">
        <v>104</v>
      </c>
      <c r="B106" s="2" t="s">
        <v>193</v>
      </c>
      <c r="C106" s="2" t="s">
        <v>20</v>
      </c>
      <c r="D106" s="2" t="s">
        <v>181</v>
      </c>
      <c r="E106" s="9">
        <v>368</v>
      </c>
      <c r="F106" s="54">
        <v>368</v>
      </c>
      <c r="G106" s="55">
        <v>368</v>
      </c>
      <c r="H106" s="55">
        <v>111.1111111111111</v>
      </c>
      <c r="I106" s="56">
        <v>0</v>
      </c>
      <c r="J106" s="56">
        <v>0</v>
      </c>
      <c r="K106" s="56">
        <v>0</v>
      </c>
    </row>
    <row r="107" spans="1:11" ht="18" customHeight="1" x14ac:dyDescent="0.35">
      <c r="A107" s="57">
        <v>105</v>
      </c>
      <c r="B107" s="58" t="s">
        <v>145</v>
      </c>
      <c r="C107" s="58" t="s">
        <v>89</v>
      </c>
      <c r="D107" s="58" t="s">
        <v>181</v>
      </c>
      <c r="E107" s="9">
        <v>360</v>
      </c>
      <c r="F107" s="54">
        <v>360</v>
      </c>
      <c r="G107" s="55">
        <v>241.5</v>
      </c>
      <c r="H107" s="55">
        <v>160</v>
      </c>
      <c r="I107" s="56">
        <v>0</v>
      </c>
      <c r="J107" s="56">
        <v>0</v>
      </c>
      <c r="K107" s="56">
        <v>0</v>
      </c>
    </row>
    <row r="108" spans="1:11" ht="18" customHeight="1" x14ac:dyDescent="0.35">
      <c r="A108" s="7">
        <v>106</v>
      </c>
      <c r="B108" s="2" t="s">
        <v>146</v>
      </c>
      <c r="C108" s="2" t="s">
        <v>181</v>
      </c>
      <c r="D108" s="2" t="s">
        <v>27</v>
      </c>
      <c r="E108" s="9">
        <v>750</v>
      </c>
      <c r="F108" s="54">
        <v>750</v>
      </c>
      <c r="G108" s="55">
        <v>750</v>
      </c>
      <c r="H108" s="56">
        <v>0</v>
      </c>
      <c r="I108" s="56">
        <v>25000</v>
      </c>
      <c r="J108" s="56">
        <v>265</v>
      </c>
      <c r="K108" s="56">
        <v>265</v>
      </c>
    </row>
    <row r="109" spans="1:11" ht="18" customHeight="1" x14ac:dyDescent="0.35">
      <c r="A109" s="57">
        <v>107</v>
      </c>
      <c r="B109" s="58" t="s">
        <v>147</v>
      </c>
      <c r="C109" s="58" t="s">
        <v>57</v>
      </c>
      <c r="D109" s="58" t="s">
        <v>181</v>
      </c>
      <c r="E109" s="9">
        <v>585</v>
      </c>
      <c r="F109" s="54">
        <v>585</v>
      </c>
      <c r="G109" s="55">
        <v>400</v>
      </c>
      <c r="H109" s="55">
        <v>156.25</v>
      </c>
      <c r="I109" s="56">
        <v>0</v>
      </c>
      <c r="J109" s="56">
        <v>0</v>
      </c>
      <c r="K109" s="56">
        <v>0</v>
      </c>
    </row>
    <row r="110" spans="1:11" ht="18" customHeight="1" x14ac:dyDescent="0.35">
      <c r="A110" s="7">
        <v>108</v>
      </c>
      <c r="B110" s="2" t="s">
        <v>149</v>
      </c>
      <c r="C110" s="2" t="s">
        <v>78</v>
      </c>
      <c r="D110" s="2" t="s">
        <v>181</v>
      </c>
      <c r="E110" s="9">
        <v>3845</v>
      </c>
      <c r="F110" s="54">
        <v>3845</v>
      </c>
      <c r="G110" s="55">
        <v>330</v>
      </c>
      <c r="H110" s="55">
        <v>139.39393939393941</v>
      </c>
      <c r="I110" s="56">
        <v>0</v>
      </c>
      <c r="J110" s="56">
        <v>0</v>
      </c>
      <c r="K110" s="56">
        <v>0</v>
      </c>
    </row>
    <row r="111" spans="1:11" ht="18" customHeight="1" x14ac:dyDescent="0.35">
      <c r="A111" s="57">
        <v>109</v>
      </c>
      <c r="B111" s="58" t="s">
        <v>149</v>
      </c>
      <c r="C111" s="58" t="s">
        <v>37</v>
      </c>
      <c r="D111" s="58" t="s">
        <v>181</v>
      </c>
      <c r="E111" s="9">
        <v>550</v>
      </c>
      <c r="F111" s="54">
        <v>550</v>
      </c>
      <c r="G111" s="55">
        <v>550</v>
      </c>
      <c r="H111" s="55">
        <v>142.85714285714286</v>
      </c>
      <c r="I111" s="56">
        <v>0</v>
      </c>
      <c r="J111" s="56">
        <v>0</v>
      </c>
      <c r="K111" s="56">
        <v>0</v>
      </c>
    </row>
    <row r="112" spans="1:11" ht="18" customHeight="1" x14ac:dyDescent="0.35">
      <c r="A112" s="7">
        <v>110</v>
      </c>
      <c r="B112" s="2" t="s">
        <v>149</v>
      </c>
      <c r="C112" s="2" t="s">
        <v>150</v>
      </c>
      <c r="D112" s="2" t="s">
        <v>181</v>
      </c>
      <c r="E112" s="9">
        <v>345</v>
      </c>
      <c r="F112" s="54">
        <v>345</v>
      </c>
      <c r="G112" s="55">
        <v>69</v>
      </c>
      <c r="H112" s="56">
        <v>0</v>
      </c>
      <c r="I112" s="56">
        <v>0</v>
      </c>
      <c r="J112" s="56">
        <v>0</v>
      </c>
      <c r="K112" s="56">
        <v>0</v>
      </c>
    </row>
    <row r="113" spans="1:11" ht="18" customHeight="1" x14ac:dyDescent="0.35">
      <c r="A113" s="57">
        <v>111</v>
      </c>
      <c r="B113" s="58" t="s">
        <v>149</v>
      </c>
      <c r="C113" s="58" t="s">
        <v>151</v>
      </c>
      <c r="D113" s="58" t="s">
        <v>181</v>
      </c>
      <c r="E113" s="9">
        <v>330</v>
      </c>
      <c r="F113" s="54">
        <v>330</v>
      </c>
      <c r="G113" s="55">
        <v>330</v>
      </c>
      <c r="H113" s="55">
        <v>148.86363636363637</v>
      </c>
      <c r="I113" s="56">
        <v>0</v>
      </c>
      <c r="J113" s="56">
        <v>0</v>
      </c>
      <c r="K113" s="56">
        <v>0</v>
      </c>
    </row>
    <row r="114" spans="1:11" ht="18" customHeight="1" x14ac:dyDescent="0.35">
      <c r="A114" s="7">
        <v>112</v>
      </c>
      <c r="B114" s="2" t="s">
        <v>152</v>
      </c>
      <c r="C114" s="2" t="s">
        <v>181</v>
      </c>
      <c r="D114" s="2" t="s">
        <v>40</v>
      </c>
      <c r="E114" s="9">
        <v>750</v>
      </c>
      <c r="F114" s="54">
        <v>750</v>
      </c>
      <c r="G114" s="55">
        <v>750</v>
      </c>
      <c r="H114" s="56">
        <v>0</v>
      </c>
      <c r="I114" s="56">
        <v>25000</v>
      </c>
      <c r="J114" s="56">
        <v>343</v>
      </c>
      <c r="K114" s="56">
        <v>343</v>
      </c>
    </row>
    <row r="115" spans="1:11" ht="18" customHeight="1" x14ac:dyDescent="0.35">
      <c r="A115" s="57">
        <v>113</v>
      </c>
      <c r="B115" s="58" t="s">
        <v>153</v>
      </c>
      <c r="C115" s="58" t="s">
        <v>194</v>
      </c>
      <c r="D115" s="58" t="s">
        <v>181</v>
      </c>
      <c r="E115" s="9">
        <v>315</v>
      </c>
      <c r="F115" s="54">
        <v>315</v>
      </c>
      <c r="G115" s="55">
        <v>315</v>
      </c>
      <c r="H115" s="55">
        <v>293.65079365079367</v>
      </c>
      <c r="I115" s="56">
        <v>0</v>
      </c>
      <c r="J115" s="56">
        <v>0</v>
      </c>
      <c r="K115" s="56">
        <v>0</v>
      </c>
    </row>
    <row r="116" spans="1:11" ht="18" customHeight="1" x14ac:dyDescent="0.35">
      <c r="A116" s="7">
        <v>114</v>
      </c>
      <c r="B116" s="2" t="s">
        <v>154</v>
      </c>
      <c r="C116" s="2" t="s">
        <v>17</v>
      </c>
      <c r="D116" s="2" t="s">
        <v>181</v>
      </c>
      <c r="E116" s="9">
        <v>790</v>
      </c>
      <c r="F116" s="54">
        <v>790</v>
      </c>
      <c r="G116" s="55">
        <v>574</v>
      </c>
      <c r="H116" s="55">
        <v>192.30769230769229</v>
      </c>
      <c r="I116" s="56">
        <v>0</v>
      </c>
      <c r="J116" s="56">
        <v>0</v>
      </c>
      <c r="K116" s="56">
        <v>0</v>
      </c>
    </row>
    <row r="117" spans="1:11" ht="18" customHeight="1" x14ac:dyDescent="0.35">
      <c r="A117" s="57">
        <v>115</v>
      </c>
      <c r="B117" s="58" t="s">
        <v>155</v>
      </c>
      <c r="C117" s="58" t="s">
        <v>11</v>
      </c>
      <c r="D117" s="58" t="s">
        <v>181</v>
      </c>
      <c r="E117" s="9">
        <v>425</v>
      </c>
      <c r="F117" s="54">
        <v>425</v>
      </c>
      <c r="G117" s="55">
        <v>425.25</v>
      </c>
      <c r="H117" s="55">
        <v>267.85714285714283</v>
      </c>
      <c r="I117" s="56">
        <v>0</v>
      </c>
      <c r="J117" s="56">
        <v>0</v>
      </c>
      <c r="K117" s="56">
        <v>0</v>
      </c>
    </row>
    <row r="118" spans="1:11" ht="18" customHeight="1" x14ac:dyDescent="0.35">
      <c r="A118" s="7">
        <v>116</v>
      </c>
      <c r="B118" s="2" t="s">
        <v>155</v>
      </c>
      <c r="C118" s="2" t="s">
        <v>32</v>
      </c>
      <c r="D118" s="2" t="s">
        <v>181</v>
      </c>
      <c r="E118" s="9">
        <v>602</v>
      </c>
      <c r="F118" s="54">
        <v>602</v>
      </c>
      <c r="G118" s="55">
        <v>602</v>
      </c>
      <c r="H118" s="55">
        <v>245.90163934426229</v>
      </c>
      <c r="I118" s="56">
        <v>0</v>
      </c>
      <c r="J118" s="56">
        <v>0</v>
      </c>
      <c r="K118" s="56">
        <v>0</v>
      </c>
    </row>
    <row r="119" spans="1:11" ht="18" customHeight="1" x14ac:dyDescent="0.35">
      <c r="A119" s="57">
        <v>117</v>
      </c>
      <c r="B119" s="58" t="s">
        <v>156</v>
      </c>
      <c r="C119" s="58" t="s">
        <v>157</v>
      </c>
      <c r="D119" s="58" t="s">
        <v>181</v>
      </c>
      <c r="E119" s="9">
        <v>1205</v>
      </c>
      <c r="F119" s="54">
        <v>1205</v>
      </c>
      <c r="G119" s="55">
        <v>602</v>
      </c>
      <c r="H119" s="55">
        <v>166.66666666666669</v>
      </c>
      <c r="I119" s="56">
        <v>0</v>
      </c>
      <c r="J119" s="56">
        <v>0</v>
      </c>
      <c r="K119" s="56">
        <v>0</v>
      </c>
    </row>
    <row r="120" spans="1:11" ht="18" customHeight="1" x14ac:dyDescent="0.35">
      <c r="A120" s="7">
        <v>118</v>
      </c>
      <c r="B120" s="2" t="s">
        <v>156</v>
      </c>
      <c r="C120" s="2" t="s">
        <v>158</v>
      </c>
      <c r="D120" s="2" t="s">
        <v>181</v>
      </c>
      <c r="E120" s="9">
        <v>602</v>
      </c>
      <c r="F120" s="54">
        <v>602</v>
      </c>
      <c r="G120" s="55">
        <v>602</v>
      </c>
      <c r="H120" s="55">
        <v>175.43859649122808</v>
      </c>
      <c r="I120" s="56">
        <v>0</v>
      </c>
      <c r="J120" s="56">
        <v>0</v>
      </c>
      <c r="K120" s="56">
        <v>0</v>
      </c>
    </row>
    <row r="121" spans="1:11" ht="18" customHeight="1" x14ac:dyDescent="0.35">
      <c r="A121" s="57">
        <v>119</v>
      </c>
      <c r="B121" s="58" t="s">
        <v>156</v>
      </c>
      <c r="C121" s="58" t="s">
        <v>181</v>
      </c>
      <c r="D121" s="58" t="s">
        <v>65</v>
      </c>
      <c r="E121" s="9">
        <v>9605</v>
      </c>
      <c r="F121" s="54">
        <v>9605</v>
      </c>
      <c r="G121" s="55">
        <v>730</v>
      </c>
      <c r="H121" s="56">
        <v>0</v>
      </c>
      <c r="I121" s="56">
        <v>25000</v>
      </c>
      <c r="J121" s="56">
        <v>70</v>
      </c>
      <c r="K121" s="56">
        <v>70</v>
      </c>
    </row>
  </sheetData>
  <sheetProtection algorithmName="SHA-512" hashValue="x8ux6nmn1LksODKluLOz1zTZhjbyPl96YxiDRwUIcoFZFjqfYoJfRDZwoAHGTdfLE7zJbvBS2l14mvRh1F+iUw==" saltValue="D3MUMY14etzPuaOcVm4BIA==" spinCount="100000" sheet="1" objects="1" scenarios="1"/>
  <phoneticPr fontId="10" type="noConversion"/>
  <conditionalFormatting sqref="G1">
    <cfRule type="cellIs" dxfId="1" priority="6819" operator="equal">
      <formula>"""0"""</formula>
    </cfRule>
  </conditionalFormatting>
  <conditionalFormatting sqref="G3:G121">
    <cfRule type="cellIs" dxfId="0" priority="1" operator="equal">
      <formula>"""0"""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B303C-E9D4-4AF0-BDC9-97EA2B16C854}">
  <sheetPr codeName="Sheet6"/>
  <dimension ref="B2:D8"/>
  <sheetViews>
    <sheetView workbookViewId="0">
      <selection activeCell="F12" sqref="F12"/>
    </sheetView>
  </sheetViews>
  <sheetFormatPr defaultColWidth="8.81640625" defaultRowHeight="14.5" x14ac:dyDescent="0.35"/>
  <sheetData>
    <row r="2" spans="2:4" x14ac:dyDescent="0.35">
      <c r="B2" t="s">
        <v>13</v>
      </c>
      <c r="D2" t="s">
        <v>98</v>
      </c>
    </row>
    <row r="3" spans="2:4" x14ac:dyDescent="0.35">
      <c r="B3" t="s">
        <v>9</v>
      </c>
      <c r="D3" t="s">
        <v>160</v>
      </c>
    </row>
    <row r="4" spans="2:4" x14ac:dyDescent="0.35">
      <c r="B4" t="s">
        <v>82</v>
      </c>
      <c r="D4" t="s">
        <v>15</v>
      </c>
    </row>
    <row r="5" spans="2:4" x14ac:dyDescent="0.35">
      <c r="B5" t="s">
        <v>161</v>
      </c>
      <c r="D5" t="s">
        <v>148</v>
      </c>
    </row>
    <row r="6" spans="2:4" x14ac:dyDescent="0.35">
      <c r="D6" t="s">
        <v>12</v>
      </c>
    </row>
    <row r="7" spans="2:4" x14ac:dyDescent="0.35">
      <c r="D7" t="s">
        <v>77</v>
      </c>
    </row>
    <row r="8" spans="2:4" x14ac:dyDescent="0.35">
      <c r="D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P21"/>
  <sheetViews>
    <sheetView topLeftCell="A4" workbookViewId="0">
      <selection activeCell="D13" sqref="D13"/>
    </sheetView>
  </sheetViews>
  <sheetFormatPr defaultColWidth="8.81640625" defaultRowHeight="14.5" x14ac:dyDescent="0.35"/>
  <cols>
    <col min="2" max="5" width="24.54296875" customWidth="1"/>
  </cols>
  <sheetData>
    <row r="1" spans="1:16" ht="15" thickBot="1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63.75" customHeight="1" thickBot="1" x14ac:dyDescent="0.4">
      <c r="A2" s="10"/>
      <c r="B2" s="59" t="s">
        <v>162</v>
      </c>
      <c r="C2" s="60"/>
      <c r="D2" s="11">
        <f>SUM('2025-2026 Linage Allocation'!F$4:F$5)</f>
        <v>942</v>
      </c>
      <c r="E2" s="42"/>
      <c r="F2" s="10"/>
      <c r="G2" s="12" t="s">
        <v>163</v>
      </c>
      <c r="H2" s="3" t="s">
        <v>164</v>
      </c>
      <c r="I2" s="13" t="s">
        <v>165</v>
      </c>
      <c r="J2" s="14" t="s">
        <v>166</v>
      </c>
      <c r="K2" s="4" t="s">
        <v>167</v>
      </c>
      <c r="L2" s="15" t="s">
        <v>168</v>
      </c>
      <c r="M2" s="16" t="s">
        <v>169</v>
      </c>
      <c r="N2" s="5" t="s">
        <v>170</v>
      </c>
      <c r="O2" s="6" t="s">
        <v>171</v>
      </c>
      <c r="P2" s="17" t="s">
        <v>172</v>
      </c>
    </row>
    <row r="3" spans="1:16" ht="63.75" customHeight="1" thickBot="1" x14ac:dyDescent="0.4">
      <c r="A3" s="10"/>
      <c r="B3" s="59" t="s">
        <v>173</v>
      </c>
      <c r="C3" s="60"/>
      <c r="D3" s="41">
        <v>5932642.9999999944</v>
      </c>
      <c r="E3" s="10"/>
      <c r="F3" s="10"/>
      <c r="G3" s="12">
        <f>IFERROR(J3/(J3+K3+L3),0)</f>
        <v>0</v>
      </c>
      <c r="H3" s="3">
        <f>IFERROR(K3/(J3+K3+L3),0)</f>
        <v>0</v>
      </c>
      <c r="I3" s="13">
        <f>IFERROR(L3/(J3+K3+L3),0)</f>
        <v>0</v>
      </c>
      <c r="J3" s="14" t="e">
        <f>(SUM('2025-2026 Linage Allocation'!#REF!)/2)</f>
        <v>#REF!</v>
      </c>
      <c r="K3" s="4" t="e">
        <f>(SUM('2025-2026 Linage Allocation'!#REF!)/2)</f>
        <v>#REF!</v>
      </c>
      <c r="L3" s="15" t="e">
        <f>(SUM('2025-2026 Linage Allocation'!#REF!)/2)</f>
        <v>#REF!</v>
      </c>
      <c r="M3" s="16">
        <f>G3+H3</f>
        <v>0</v>
      </c>
      <c r="N3" s="5" t="e">
        <f>J3+K3</f>
        <v>#REF!</v>
      </c>
      <c r="O3" s="6">
        <f>I3</f>
        <v>0</v>
      </c>
      <c r="P3" s="17" t="e">
        <f>L3</f>
        <v>#REF!</v>
      </c>
    </row>
    <row r="4" spans="1:16" ht="15" thickBot="1" x14ac:dyDescent="0.4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ht="30.75" customHeight="1" x14ac:dyDescent="0.35">
      <c r="A5" s="10"/>
      <c r="B5" s="61" t="s">
        <v>174</v>
      </c>
      <c r="C5" s="62"/>
      <c r="D5" s="62"/>
      <c r="E5" s="63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ht="30.75" customHeight="1" x14ac:dyDescent="0.35">
      <c r="A6" s="10"/>
      <c r="B6" s="64"/>
      <c r="C6" s="65"/>
      <c r="D6" s="65"/>
      <c r="E6" s="66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9" x14ac:dyDescent="0.35">
      <c r="A7" s="10"/>
      <c r="B7" s="18" t="s">
        <v>175</v>
      </c>
      <c r="C7" s="19" t="s">
        <v>176</v>
      </c>
      <c r="D7" s="20" t="s">
        <v>177</v>
      </c>
      <c r="E7" s="21" t="s">
        <v>178</v>
      </c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x14ac:dyDescent="0.35">
      <c r="A8" s="10"/>
      <c r="B8" s="36">
        <v>43191</v>
      </c>
      <c r="C8" s="22" t="e">
        <f>SUMIFS('2025-2026 Linage Allocation'!#REF!,'2025-2026 Linage Allocation'!#REF!,"&gt;="&amp;DATE(2018,4,1),'2025-2026 Linage Allocation'!#REF!,"&lt;="&amp;DATE(2018,4,30))</f>
        <v>#REF!</v>
      </c>
      <c r="D8" s="23" t="e">
        <f>C8/$D$2</f>
        <v>#REF!</v>
      </c>
      <c r="E8" s="24" t="e">
        <f>D8*$D$3</f>
        <v>#REF!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9" spans="1:16" x14ac:dyDescent="0.35">
      <c r="A9" s="10"/>
      <c r="B9" s="37">
        <v>43221</v>
      </c>
      <c r="C9" s="25" t="e">
        <f>SUMIFS('2025-2026 Linage Allocation'!#REF!,'2025-2026 Linage Allocation'!#REF!,"&gt;="&amp;DATE(2018,5,1),'2025-2026 Linage Allocation'!#REF!,"&lt;="&amp;DATE(2018,5,31))</f>
        <v>#REF!</v>
      </c>
      <c r="D9" s="39" t="e">
        <f t="shared" ref="D9:D19" si="0">C9/$D$2</f>
        <v>#REF!</v>
      </c>
      <c r="E9" s="40" t="e">
        <f t="shared" ref="E9:E20" si="1">D9*$D$3</f>
        <v>#REF!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spans="1:16" x14ac:dyDescent="0.35">
      <c r="A10" s="10"/>
      <c r="B10" s="36">
        <v>43252</v>
      </c>
      <c r="C10" s="22" t="e">
        <f>SUMIFS('2025-2026 Linage Allocation'!#REF!,'2025-2026 Linage Allocation'!#REF!,"&gt;="&amp;DATE(2018,6,1),'2025-2026 Linage Allocation'!#REF!,"&lt;="&amp;DATE(2018,6,30))</f>
        <v>#REF!</v>
      </c>
      <c r="D10" s="23" t="e">
        <f t="shared" si="0"/>
        <v>#REF!</v>
      </c>
      <c r="E10" s="24" t="e">
        <f t="shared" si="1"/>
        <v>#REF!</v>
      </c>
      <c r="F10" s="10"/>
      <c r="G10" s="10"/>
      <c r="H10" s="10"/>
      <c r="I10" s="10"/>
      <c r="J10" s="10"/>
      <c r="K10" s="26"/>
      <c r="L10" s="10"/>
      <c r="M10" s="10"/>
      <c r="N10" s="10"/>
      <c r="O10" s="10"/>
      <c r="P10" s="10"/>
    </row>
    <row r="11" spans="1:16" x14ac:dyDescent="0.35">
      <c r="A11" s="10"/>
      <c r="B11" s="37">
        <v>43282</v>
      </c>
      <c r="C11" s="25" t="e">
        <f>SUMIFS('2025-2026 Linage Allocation'!#REF!,'2025-2026 Linage Allocation'!#REF!,"&gt;="&amp;DATE(2018,7,1),'2025-2026 Linage Allocation'!#REF!,"&lt;="&amp;DATE(2018,7,31))</f>
        <v>#REF!</v>
      </c>
      <c r="D11" s="39" t="e">
        <f t="shared" si="0"/>
        <v>#REF!</v>
      </c>
      <c r="E11" s="40" t="e">
        <f t="shared" si="1"/>
        <v>#REF!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spans="1:16" x14ac:dyDescent="0.35">
      <c r="A12" s="10"/>
      <c r="B12" s="36">
        <v>43313</v>
      </c>
      <c r="C12" s="22" t="e">
        <f>SUMIFS('2025-2026 Linage Allocation'!#REF!,'2025-2026 Linage Allocation'!#REF!,"&gt;="&amp;DATE(2018,8,1),'2025-2026 Linage Allocation'!#REF!,"&lt;="&amp;DATE(2018,8,31))</f>
        <v>#REF!</v>
      </c>
      <c r="D12" s="23" t="e">
        <f t="shared" si="0"/>
        <v>#REF!</v>
      </c>
      <c r="E12" s="24" t="e">
        <f t="shared" si="1"/>
        <v>#REF!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</row>
    <row r="13" spans="1:16" x14ac:dyDescent="0.35">
      <c r="A13" s="10"/>
      <c r="B13" s="37">
        <v>43344</v>
      </c>
      <c r="C13" s="25" t="e">
        <f>SUMIFS('2025-2026 Linage Allocation'!#REF!,'2025-2026 Linage Allocation'!#REF!,"&gt;="&amp;DATE(2018,9,1),'2025-2026 Linage Allocation'!#REF!,"&lt;="&amp;DATE(2018,9,30))</f>
        <v>#REF!</v>
      </c>
      <c r="D13" s="39" t="e">
        <f t="shared" si="0"/>
        <v>#REF!</v>
      </c>
      <c r="E13" s="40" t="e">
        <f t="shared" si="1"/>
        <v>#REF!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</row>
    <row r="14" spans="1:16" x14ac:dyDescent="0.35">
      <c r="A14" s="10"/>
      <c r="B14" s="36">
        <v>43374</v>
      </c>
      <c r="C14" s="22" t="e">
        <f>SUMIFS('2025-2026 Linage Allocation'!#REF!,'2025-2026 Linage Allocation'!#REF!,"&gt;="&amp;DATE(2018,10,1),'2025-2026 Linage Allocation'!#REF!,"&lt;="&amp;DATE(2018,10,31))</f>
        <v>#REF!</v>
      </c>
      <c r="D14" s="23" t="e">
        <f t="shared" si="0"/>
        <v>#REF!</v>
      </c>
      <c r="E14" s="24" t="e">
        <f t="shared" si="1"/>
        <v>#REF!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x14ac:dyDescent="0.35">
      <c r="A15" s="10"/>
      <c r="B15" s="37">
        <v>43405</v>
      </c>
      <c r="C15" s="25" t="e">
        <f>SUMIFS('2025-2026 Linage Allocation'!#REF!,'2025-2026 Linage Allocation'!#REF!,"&gt;="&amp;DATE(2018,11,1),'2025-2026 Linage Allocation'!#REF!,"&lt;="&amp;DATE(2018,11,30))</f>
        <v>#REF!</v>
      </c>
      <c r="D15" s="39" t="e">
        <f t="shared" si="0"/>
        <v>#REF!</v>
      </c>
      <c r="E15" s="40" t="e">
        <f t="shared" si="1"/>
        <v>#REF!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x14ac:dyDescent="0.35">
      <c r="A16" s="10"/>
      <c r="B16" s="36">
        <v>43435</v>
      </c>
      <c r="C16" s="22" t="e">
        <f>SUMIFS('2025-2026 Linage Allocation'!#REF!,'2025-2026 Linage Allocation'!#REF!,"&gt;="&amp;DATE(2018,12,1),'2025-2026 Linage Allocation'!#REF!,"&lt;="&amp;DATE(2018,12,31))</f>
        <v>#REF!</v>
      </c>
      <c r="D16" s="23" t="e">
        <f t="shared" si="0"/>
        <v>#REF!</v>
      </c>
      <c r="E16" s="24" t="e">
        <f t="shared" si="1"/>
        <v>#REF!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x14ac:dyDescent="0.35">
      <c r="A17" s="10"/>
      <c r="B17" s="37">
        <v>43466</v>
      </c>
      <c r="C17" s="25" t="e">
        <f>SUMIFS('2025-2026 Linage Allocation'!#REF!,'2025-2026 Linage Allocation'!#REF!,"&gt;="&amp;DATE(2019,1,1),'2025-2026 Linage Allocation'!#REF!,"&lt;="&amp;DATE(2019,1,31))</f>
        <v>#REF!</v>
      </c>
      <c r="D17" s="39" t="e">
        <f t="shared" si="0"/>
        <v>#REF!</v>
      </c>
      <c r="E17" s="40" t="e">
        <f t="shared" si="1"/>
        <v>#REF!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x14ac:dyDescent="0.35">
      <c r="A18" s="10"/>
      <c r="B18" s="36">
        <v>43497</v>
      </c>
      <c r="C18" s="22" t="e">
        <f>SUMIFS('2025-2026 Linage Allocation'!#REF!,'2025-2026 Linage Allocation'!#REF!,"&gt;="&amp;DATE(2019,2,1),'2025-2026 Linage Allocation'!#REF!,"&lt;="&amp;DATE(2019,2,28))</f>
        <v>#REF!</v>
      </c>
      <c r="D18" s="23" t="e">
        <f t="shared" si="0"/>
        <v>#REF!</v>
      </c>
      <c r="E18" s="24" t="e">
        <f t="shared" si="1"/>
        <v>#REF!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5" thickBot="1" x14ac:dyDescent="0.4">
      <c r="A19" s="10"/>
      <c r="B19" s="38">
        <v>43525</v>
      </c>
      <c r="C19" s="27" t="e">
        <f>SUMIFS('2025-2026 Linage Allocation'!#REF!,'2025-2026 Linage Allocation'!#REF!,"&gt;="&amp;DATE(2019,3,1),'2025-2026 Linage Allocation'!#REF!,"&lt;="&amp;DATE(2019,3,31))</f>
        <v>#REF!</v>
      </c>
      <c r="D19" s="39" t="e">
        <f t="shared" si="0"/>
        <v>#REF!</v>
      </c>
      <c r="E19" s="40" t="e">
        <f t="shared" si="1"/>
        <v>#REF!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x14ac:dyDescent="0.35">
      <c r="A20" s="10"/>
      <c r="B20" s="28" t="s">
        <v>179</v>
      </c>
      <c r="C20" s="29" t="e">
        <f>SUM(C8:C19)</f>
        <v>#REF!</v>
      </c>
      <c r="D20" s="30" t="e">
        <f>SUM(D8:D19)</f>
        <v>#REF!</v>
      </c>
      <c r="E20" s="31" t="e">
        <f t="shared" si="1"/>
        <v>#REF!</v>
      </c>
      <c r="F20" s="10"/>
      <c r="G20" s="32"/>
    </row>
    <row r="21" spans="1:16" ht="15" thickBot="1" x14ac:dyDescent="0.4">
      <c r="A21" s="10"/>
      <c r="B21" s="33" t="s">
        <v>180</v>
      </c>
      <c r="C21" s="34" t="e">
        <f>SUM('2025-2026 Linage Allocation'!#REF!)</f>
        <v>#REF!</v>
      </c>
      <c r="D21" s="43"/>
      <c r="E21" s="44"/>
      <c r="F21" s="10"/>
      <c r="G21" s="35"/>
    </row>
  </sheetData>
  <mergeCells count="3">
    <mergeCell ref="B2:C2"/>
    <mergeCell ref="B3:C3"/>
    <mergeCell ref="B5:E6"/>
  </mergeCells>
  <pageMargins left="0.7" right="0.7" top="0.75" bottom="0.75" header="0.3" footer="0.3"/>
  <ignoredErrors>
    <ignoredError sqref="G3:L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03ab62c5a3630914f6b5d179a797ea75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72e896ff2a043b5299770d3615a1a551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06ffb-af42-44c6-98ce-41d1194bff11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B6579C7-ACBF-48D9-B768-8879962224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9714D0-5C3F-462E-B465-72DAC44C9C03}"/>
</file>

<file path=customXml/itemProps3.xml><?xml version="1.0" encoding="utf-8"?>
<ds:datastoreItem xmlns:ds="http://schemas.openxmlformats.org/officeDocument/2006/customXml" ds:itemID="{79EBD422-CB79-4727-9A17-FBDEA22157FB}">
  <ds:schemaRefs>
    <ds:schemaRef ds:uri="http://purl.org/dc/terms/"/>
    <ds:schemaRef ds:uri="http://schemas.openxmlformats.org/package/2006/metadata/core-properties"/>
    <ds:schemaRef ds:uri="cc843694-e573-4847-9593-6af7526bc02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4e471b1-b1fe-4853-bf7e-97ea90b2d99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2025-2026 Linage Allocation</vt:lpstr>
      <vt:lpstr>Buttons (2)</vt:lpstr>
      <vt:lpstr>Summary 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Cody Fowler</dc:creator>
  <cp:keywords/>
  <dc:description/>
  <cp:lastModifiedBy>Monica Ahmed</cp:lastModifiedBy>
  <cp:revision/>
  <dcterms:created xsi:type="dcterms:W3CDTF">2018-05-04T20:15:16Z</dcterms:created>
  <dcterms:modified xsi:type="dcterms:W3CDTF">2025-03-27T14:33:30Z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2022-10-17T17:40:37Z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3d1d1123-747f-4c43-84f1-3a56993b2e41</vt:lpwstr>
  </property>
  <property fmtid="{D5CDD505-2E9C-101B-9397-08002B2CF9AE}" pid="8" name="MSIP_Label_aa10e154-a2aa-48e3-81b2-1bd73cd1e076_ContentBits">
    <vt:lpwstr>0</vt:lpwstr>
  </property>
  <property fmtid="{D5CDD505-2E9C-101B-9397-08002B2CF9AE}" pid="9" name="LINKTEK-CHUNK-1">
    <vt:lpwstr>010021{"F":2,"I":"83E6-370F-168A-7A53"}</vt:lpwstr>
  </property>
  <property fmtid="{D5CDD505-2E9C-101B-9397-08002B2CF9AE}" pid="10" name="ContentTypeId">
    <vt:lpwstr>0x01010015FF677344A00D4BBF4C7F3E8FA45D4A</vt:lpwstr>
  </property>
  <property fmtid="{D5CDD505-2E9C-101B-9397-08002B2CF9AE}" pid="11" name="Order">
    <vt:r8>5974400</vt:r8>
  </property>
  <property fmtid="{D5CDD505-2E9C-101B-9397-08002B2CF9AE}" pid="12" name="MediaServiceImageTags">
    <vt:lpwstr/>
  </property>
</Properties>
</file>