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66925"/>
  <xr:revisionPtr revIDLastSave="11" documentId="8_{0F5C11F3-0D90-4BE7-BEB0-801C72D0AD09}" xr6:coauthVersionLast="47" xr6:coauthVersionMax="47" xr10:uidLastSave="{4F0C650D-FE35-4B3C-84A9-602150DFA97E}"/>
  <bookViews>
    <workbookView xWindow="-108" yWindow="-108" windowWidth="23256" windowHeight="14016" tabRatio="911" xr2:uid="{00000000-000D-0000-FFFF-FFFF00000000}"/>
  </bookViews>
  <sheets>
    <sheet name="2025 Funding" sheetId="42" r:id="rId1"/>
    <sheet name="Revised 2024 MFAM (2022 PYAs)" sheetId="41" state="hidden" r:id="rId2"/>
    <sheet name="Revised 2022 Lockdown" sheetId="40" state="hidden" r:id="rId3"/>
    <sheet name="Revised 2023 MFAM (2021 PYAs)" sheetId="35" state="hidden" r:id="rId4"/>
    <sheet name="Revised 2021 Lockdown" sheetId="36" state="hidden" r:id="rId5"/>
  </sheets>
  <definedNames>
    <definedName name="_xlnm._FilterDatabase" localSheetId="0" hidden="1">'2025 Funding'!$B$14:$AB$14</definedName>
    <definedName name="_xlnm._FilterDatabase" localSheetId="4" hidden="1">'Revised 2021 Lockdown'!$B$4:$I$4</definedName>
    <definedName name="_xlnm._FilterDatabase" localSheetId="2" hidden="1">'Revised 2022 Lockdown'!$B$4:$I$4</definedName>
    <definedName name="_xlnm._FilterDatabase" localSheetId="3" hidden="1">'Revised 2023 MFAM (2021 PYAs)'!$B$12:$V$12</definedName>
    <definedName name="_xlnm._FilterDatabase" localSheetId="1" hidden="1">'Revised 2024 MFAM (2022 PYAs)'!$B$12:$Y$12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" i="42" l="1"/>
  <c r="E8" i="42" l="1"/>
  <c r="E9" i="42" s="1"/>
  <c r="E10" i="42" s="1"/>
  <c r="L16" i="42" l="1"/>
  <c r="L17" i="42"/>
  <c r="L18" i="42"/>
  <c r="L19" i="42"/>
  <c r="L20" i="42"/>
  <c r="L21" i="42"/>
  <c r="L22" i="42"/>
  <c r="L23" i="42"/>
  <c r="L24" i="42"/>
  <c r="L25" i="42"/>
  <c r="L26" i="42"/>
  <c r="L27" i="42"/>
  <c r="L28" i="42"/>
  <c r="L29" i="42"/>
  <c r="L30" i="42"/>
  <c r="L31" i="42"/>
  <c r="L32" i="42"/>
  <c r="L33" i="42"/>
  <c r="L34" i="42"/>
  <c r="L35" i="42"/>
  <c r="L36" i="42"/>
  <c r="L37" i="42"/>
  <c r="L38" i="42"/>
  <c r="L39" i="42"/>
  <c r="L40" i="42"/>
  <c r="L41" i="42"/>
  <c r="L42" i="42"/>
  <c r="L43" i="42"/>
  <c r="L44" i="42"/>
  <c r="L45" i="42"/>
  <c r="L46" i="42"/>
  <c r="L47" i="42"/>
  <c r="L48" i="42"/>
  <c r="L49" i="42"/>
  <c r="L50" i="42"/>
  <c r="L51" i="42"/>
  <c r="L52" i="42"/>
  <c r="L53" i="42"/>
  <c r="L54" i="42"/>
  <c r="L55" i="42"/>
  <c r="L56" i="42"/>
  <c r="L57" i="42"/>
  <c r="L58" i="42"/>
  <c r="L59" i="42"/>
  <c r="L60" i="42"/>
  <c r="L61" i="42"/>
  <c r="L62" i="42"/>
  <c r="L63" i="42"/>
  <c r="L64" i="42"/>
  <c r="L65" i="42"/>
  <c r="L66" i="42"/>
  <c r="L67" i="42"/>
  <c r="L68" i="42"/>
  <c r="L69" i="42"/>
  <c r="L70" i="42"/>
  <c r="L71" i="42"/>
  <c r="L72" i="42"/>
  <c r="L73" i="42"/>
  <c r="L74" i="42"/>
  <c r="L75" i="42"/>
  <c r="L76" i="42"/>
  <c r="L77" i="42"/>
  <c r="L78" i="42"/>
  <c r="L79" i="42"/>
  <c r="L80" i="42"/>
  <c r="L81" i="42"/>
  <c r="L82" i="42"/>
  <c r="L83" i="42"/>
  <c r="L84" i="42"/>
  <c r="L85" i="42"/>
  <c r="L86" i="42"/>
  <c r="L87" i="42"/>
  <c r="L88" i="42"/>
  <c r="L89" i="42"/>
  <c r="L90" i="42"/>
  <c r="L91" i="42"/>
  <c r="L92" i="42"/>
  <c r="L93" i="42"/>
  <c r="L94" i="42"/>
  <c r="L95" i="42"/>
  <c r="L96" i="42"/>
  <c r="L97" i="42"/>
  <c r="L98" i="42"/>
  <c r="L99" i="42"/>
  <c r="L100" i="42"/>
  <c r="L101" i="42"/>
  <c r="L102" i="42"/>
  <c r="L103" i="42"/>
  <c r="L15" i="42"/>
  <c r="K16" i="42" l="1"/>
  <c r="K15" i="42"/>
  <c r="K17" i="42" l="1"/>
  <c r="K18" i="42"/>
  <c r="K19" i="42"/>
  <c r="K20" i="42"/>
  <c r="K21" i="42"/>
  <c r="K22" i="42"/>
  <c r="K23" i="42"/>
  <c r="K24" i="42"/>
  <c r="K25" i="42"/>
  <c r="K26" i="42"/>
  <c r="K27" i="42"/>
  <c r="K28" i="42"/>
  <c r="K29" i="42"/>
  <c r="K30" i="42"/>
  <c r="K31" i="42"/>
  <c r="K32" i="42"/>
  <c r="K33" i="42"/>
  <c r="K34" i="42"/>
  <c r="K35" i="42"/>
  <c r="K36" i="42"/>
  <c r="K37" i="42"/>
  <c r="K38" i="42"/>
  <c r="K39" i="42"/>
  <c r="K40" i="42"/>
  <c r="K41" i="42"/>
  <c r="K42" i="42"/>
  <c r="K43" i="42"/>
  <c r="K44" i="42"/>
  <c r="K45" i="42"/>
  <c r="K46" i="42"/>
  <c r="K47" i="42"/>
  <c r="K48" i="42"/>
  <c r="K49" i="42"/>
  <c r="K50" i="42"/>
  <c r="K51" i="42"/>
  <c r="K52" i="42"/>
  <c r="K53" i="42"/>
  <c r="K54" i="42"/>
  <c r="K55" i="42"/>
  <c r="K56" i="42"/>
  <c r="K57" i="42"/>
  <c r="K58" i="42"/>
  <c r="K59" i="42"/>
  <c r="K60" i="42"/>
  <c r="K61" i="42"/>
  <c r="K62" i="42"/>
  <c r="K63" i="42"/>
  <c r="K64" i="42"/>
  <c r="K65" i="42"/>
  <c r="K66" i="42"/>
  <c r="K67" i="42"/>
  <c r="K68" i="42"/>
  <c r="K69" i="42"/>
  <c r="K70" i="42"/>
  <c r="K71" i="42"/>
  <c r="K72" i="42"/>
  <c r="K73" i="42"/>
  <c r="K74" i="42"/>
  <c r="K75" i="42"/>
  <c r="K76" i="42"/>
  <c r="K77" i="42"/>
  <c r="K78" i="42"/>
  <c r="K79" i="42"/>
  <c r="K80" i="42"/>
  <c r="K81" i="42"/>
  <c r="K82" i="42"/>
  <c r="K83" i="42"/>
  <c r="K84" i="42"/>
  <c r="K85" i="42"/>
  <c r="K86" i="42"/>
  <c r="K87" i="42"/>
  <c r="K88" i="42"/>
  <c r="K89" i="42"/>
  <c r="K90" i="42"/>
  <c r="K91" i="42"/>
  <c r="K92" i="42"/>
  <c r="K93" i="42"/>
  <c r="K94" i="42"/>
  <c r="K95" i="42"/>
  <c r="K96" i="42"/>
  <c r="K97" i="42"/>
  <c r="K98" i="42"/>
  <c r="K99" i="42"/>
  <c r="K100" i="42"/>
  <c r="K101" i="42"/>
  <c r="K102" i="42"/>
  <c r="K103" i="42"/>
  <c r="I103" i="42"/>
  <c r="I102" i="42"/>
  <c r="I101" i="42"/>
  <c r="I100" i="42"/>
  <c r="I99" i="42"/>
  <c r="I98" i="42"/>
  <c r="I97" i="42"/>
  <c r="I96" i="42"/>
  <c r="I95" i="42"/>
  <c r="I94" i="42"/>
  <c r="I93" i="42"/>
  <c r="I92" i="42"/>
  <c r="I91" i="42"/>
  <c r="I90" i="42"/>
  <c r="I89" i="42"/>
  <c r="I88" i="42"/>
  <c r="I87" i="42"/>
  <c r="I86" i="42"/>
  <c r="I85" i="42"/>
  <c r="I84" i="42"/>
  <c r="I83" i="42"/>
  <c r="I82" i="42"/>
  <c r="I81" i="42"/>
  <c r="I80" i="42"/>
  <c r="I79" i="42"/>
  <c r="I78" i="42"/>
  <c r="I77" i="42"/>
  <c r="I76" i="42"/>
  <c r="I75" i="42"/>
  <c r="I74" i="42"/>
  <c r="I73" i="42"/>
  <c r="I72" i="42"/>
  <c r="I71" i="42"/>
  <c r="I70" i="42"/>
  <c r="I69" i="42"/>
  <c r="I68" i="42"/>
  <c r="I67" i="42"/>
  <c r="I66" i="42"/>
  <c r="I65" i="42"/>
  <c r="I64" i="42"/>
  <c r="I63" i="42"/>
  <c r="I62" i="42"/>
  <c r="I61" i="42"/>
  <c r="I60" i="42"/>
  <c r="I59" i="42"/>
  <c r="I58" i="42"/>
  <c r="I57" i="42"/>
  <c r="I56" i="42"/>
  <c r="I55" i="42"/>
  <c r="I54" i="42"/>
  <c r="I53" i="42"/>
  <c r="I52" i="42"/>
  <c r="I51" i="42"/>
  <c r="I50" i="42"/>
  <c r="I49" i="42"/>
  <c r="I48" i="42"/>
  <c r="I47" i="42"/>
  <c r="I46" i="42"/>
  <c r="I45" i="42"/>
  <c r="I44" i="42"/>
  <c r="I43" i="42"/>
  <c r="I42" i="42"/>
  <c r="I41" i="42"/>
  <c r="I40" i="42"/>
  <c r="I39" i="42"/>
  <c r="I38" i="42"/>
  <c r="I37" i="42"/>
  <c r="I36" i="42"/>
  <c r="I35" i="42"/>
  <c r="I34" i="42"/>
  <c r="I33" i="42"/>
  <c r="I32" i="42"/>
  <c r="I31" i="42"/>
  <c r="I30" i="42"/>
  <c r="I29" i="42"/>
  <c r="I28" i="42"/>
  <c r="I27" i="42"/>
  <c r="I26" i="42"/>
  <c r="I25" i="42"/>
  <c r="I24" i="42"/>
  <c r="I23" i="42"/>
  <c r="I22" i="42"/>
  <c r="I21" i="42"/>
  <c r="I20" i="42"/>
  <c r="I19" i="42"/>
  <c r="I18" i="42"/>
  <c r="I17" i="42"/>
  <c r="I16" i="42"/>
  <c r="I15" i="42"/>
  <c r="H13" i="42"/>
  <c r="G13" i="42"/>
  <c r="F13" i="42"/>
  <c r="E13" i="42"/>
  <c r="AB12" i="42"/>
  <c r="AA12" i="42"/>
  <c r="Z11" i="35"/>
  <c r="X11" i="41"/>
  <c r="S14" i="41"/>
  <c r="S15" i="41"/>
  <c r="S16" i="41"/>
  <c r="S17" i="41"/>
  <c r="S18" i="41"/>
  <c r="S19" i="41"/>
  <c r="S20" i="41"/>
  <c r="S21" i="41"/>
  <c r="S22" i="41"/>
  <c r="S23" i="41"/>
  <c r="S24" i="41"/>
  <c r="S25" i="41"/>
  <c r="S26" i="41"/>
  <c r="S27" i="41"/>
  <c r="S28" i="41"/>
  <c r="S29" i="41"/>
  <c r="S30" i="41"/>
  <c r="S31" i="41"/>
  <c r="S32" i="41"/>
  <c r="S33" i="41"/>
  <c r="S34" i="41"/>
  <c r="S35" i="41"/>
  <c r="S36" i="41"/>
  <c r="S37" i="41"/>
  <c r="S38" i="41"/>
  <c r="S39" i="41"/>
  <c r="S40" i="41"/>
  <c r="S41" i="41"/>
  <c r="S42" i="41"/>
  <c r="S43" i="41"/>
  <c r="S44" i="41"/>
  <c r="S45" i="41"/>
  <c r="S46" i="41"/>
  <c r="S47" i="41"/>
  <c r="S48" i="41"/>
  <c r="S49" i="41"/>
  <c r="S50" i="41"/>
  <c r="S51" i="41"/>
  <c r="S52" i="41"/>
  <c r="S53" i="41"/>
  <c r="S54" i="41"/>
  <c r="S55" i="41"/>
  <c r="S56" i="41"/>
  <c r="S57" i="41"/>
  <c r="S58" i="41"/>
  <c r="S59" i="41"/>
  <c r="S60" i="41"/>
  <c r="S61" i="41"/>
  <c r="S62" i="41"/>
  <c r="S63" i="41"/>
  <c r="S64" i="41"/>
  <c r="S65" i="41"/>
  <c r="S66" i="41"/>
  <c r="S67" i="41"/>
  <c r="S68" i="41"/>
  <c r="S69" i="41"/>
  <c r="S70" i="41"/>
  <c r="S71" i="41"/>
  <c r="S72" i="41"/>
  <c r="S73" i="41"/>
  <c r="S74" i="41"/>
  <c r="S75" i="41"/>
  <c r="S76" i="41"/>
  <c r="S77" i="41"/>
  <c r="S78" i="41"/>
  <c r="S79" i="41"/>
  <c r="S80" i="41"/>
  <c r="S81" i="41"/>
  <c r="S82" i="41"/>
  <c r="S83" i="41"/>
  <c r="S84" i="41"/>
  <c r="S85" i="41"/>
  <c r="S86" i="41"/>
  <c r="S87" i="41"/>
  <c r="S88" i="41"/>
  <c r="S89" i="41"/>
  <c r="S90" i="41"/>
  <c r="S91" i="41"/>
  <c r="S92" i="41"/>
  <c r="S93" i="41"/>
  <c r="S94" i="41"/>
  <c r="S95" i="41"/>
  <c r="S96" i="41"/>
  <c r="S97" i="41"/>
  <c r="S98" i="41"/>
  <c r="S99" i="41"/>
  <c r="S100" i="41"/>
  <c r="S101" i="41"/>
  <c r="S102" i="41"/>
  <c r="S103" i="41"/>
  <c r="S104" i="41"/>
  <c r="S105" i="41"/>
  <c r="S106" i="41"/>
  <c r="S107" i="41"/>
  <c r="S108" i="41"/>
  <c r="S109" i="41"/>
  <c r="S110" i="41"/>
  <c r="S111" i="41"/>
  <c r="S112" i="41"/>
  <c r="S113" i="41"/>
  <c r="S114" i="41"/>
  <c r="S115" i="41"/>
  <c r="S116" i="41"/>
  <c r="S117" i="41"/>
  <c r="S118" i="41"/>
  <c r="S119" i="41"/>
  <c r="S120" i="41"/>
  <c r="S121" i="41"/>
  <c r="S122" i="41"/>
  <c r="S123" i="41"/>
  <c r="S124" i="41"/>
  <c r="S125" i="41"/>
  <c r="S126" i="41"/>
  <c r="S127" i="41"/>
  <c r="S128" i="41"/>
  <c r="S129" i="41"/>
  <c r="S130" i="41"/>
  <c r="S131" i="41"/>
  <c r="S132" i="41"/>
  <c r="S133" i="41"/>
  <c r="S134" i="41"/>
  <c r="S135" i="41"/>
  <c r="S136" i="41"/>
  <c r="S137" i="41"/>
  <c r="S138" i="41"/>
  <c r="S139" i="41"/>
  <c r="S140" i="41"/>
  <c r="S141" i="41"/>
  <c r="S142" i="41"/>
  <c r="S143" i="41"/>
  <c r="S144" i="41"/>
  <c r="S145" i="41"/>
  <c r="S146" i="41"/>
  <c r="S147" i="41"/>
  <c r="S148" i="41"/>
  <c r="S149" i="41"/>
  <c r="S150" i="41"/>
  <c r="S151" i="41"/>
  <c r="S152" i="41"/>
  <c r="S153" i="41"/>
  <c r="S154" i="41"/>
  <c r="S155" i="41"/>
  <c r="S156" i="41"/>
  <c r="S157" i="41"/>
  <c r="S158" i="41"/>
  <c r="S159" i="41"/>
  <c r="S160" i="41"/>
  <c r="S161" i="41"/>
  <c r="S162" i="41"/>
  <c r="S163" i="41"/>
  <c r="S164" i="41"/>
  <c r="S165" i="41"/>
  <c r="S166" i="41"/>
  <c r="S167" i="41"/>
  <c r="S168" i="41"/>
  <c r="S169" i="41"/>
  <c r="S170" i="41"/>
  <c r="S171" i="41"/>
  <c r="S172" i="41"/>
  <c r="S173" i="41"/>
  <c r="S174" i="41"/>
  <c r="S175" i="41"/>
  <c r="S176" i="41"/>
  <c r="S177" i="41"/>
  <c r="S178" i="41"/>
  <c r="S179" i="41"/>
  <c r="S180" i="41"/>
  <c r="S181" i="41"/>
  <c r="S182" i="41"/>
  <c r="S183" i="41"/>
  <c r="S184" i="41"/>
  <c r="S185" i="41"/>
  <c r="S186" i="41"/>
  <c r="S187" i="41"/>
  <c r="S188" i="41"/>
  <c r="S189" i="41"/>
  <c r="S13" i="41"/>
  <c r="H11" i="41"/>
  <c r="K11" i="41"/>
  <c r="N11" i="41"/>
  <c r="P14" i="41"/>
  <c r="U16" i="41"/>
  <c r="P17" i="41"/>
  <c r="P18" i="41"/>
  <c r="U19" i="41"/>
  <c r="P20" i="41"/>
  <c r="P21" i="41"/>
  <c r="P22" i="41"/>
  <c r="U23" i="41"/>
  <c r="P24" i="41"/>
  <c r="P25" i="41"/>
  <c r="U27" i="41"/>
  <c r="P28" i="41"/>
  <c r="P29" i="41"/>
  <c r="P34" i="41"/>
  <c r="P35" i="41"/>
  <c r="U36" i="41"/>
  <c r="P37" i="41"/>
  <c r="P38" i="41"/>
  <c r="P39" i="41"/>
  <c r="P40" i="41"/>
  <c r="U41" i="41"/>
  <c r="P42" i="41"/>
  <c r="P43" i="41"/>
  <c r="P44" i="41"/>
  <c r="P45" i="41"/>
  <c r="U46" i="41"/>
  <c r="P47" i="41"/>
  <c r="P49" i="41"/>
  <c r="P50" i="41"/>
  <c r="P51" i="41"/>
  <c r="P52" i="41"/>
  <c r="P53" i="41"/>
  <c r="P54" i="41"/>
  <c r="P56" i="41"/>
  <c r="U57" i="41"/>
  <c r="P58" i="41"/>
  <c r="P59" i="41"/>
  <c r="P60" i="41"/>
  <c r="P63" i="41"/>
  <c r="P64" i="41"/>
  <c r="P65" i="41"/>
  <c r="P67" i="41"/>
  <c r="U68" i="41"/>
  <c r="P69" i="41"/>
  <c r="P70" i="41"/>
  <c r="P71" i="41"/>
  <c r="P72" i="41"/>
  <c r="P73" i="41"/>
  <c r="P74" i="41"/>
  <c r="P75" i="41"/>
  <c r="P76" i="41"/>
  <c r="P77" i="41"/>
  <c r="U79" i="41"/>
  <c r="P79" i="41"/>
  <c r="P80" i="41"/>
  <c r="P81" i="41"/>
  <c r="U82" i="41"/>
  <c r="P83" i="41"/>
  <c r="P84" i="41"/>
  <c r="P85" i="41"/>
  <c r="P86" i="41"/>
  <c r="P87" i="41"/>
  <c r="P88" i="41"/>
  <c r="P89" i="41"/>
  <c r="U90" i="41"/>
  <c r="P91" i="41"/>
  <c r="P92" i="41"/>
  <c r="P93" i="41"/>
  <c r="P94" i="41"/>
  <c r="P95" i="41"/>
  <c r="P96" i="41"/>
  <c r="U97" i="41"/>
  <c r="P98" i="41"/>
  <c r="P99" i="41"/>
  <c r="U101" i="41"/>
  <c r="P102" i="41"/>
  <c r="P103" i="41"/>
  <c r="P104" i="41"/>
  <c r="P105" i="41"/>
  <c r="P106" i="41"/>
  <c r="P107" i="41"/>
  <c r="U108" i="41"/>
  <c r="P109" i="41"/>
  <c r="P110" i="41"/>
  <c r="P111" i="41"/>
  <c r="P112" i="41"/>
  <c r="P116" i="41"/>
  <c r="U117" i="41"/>
  <c r="U119" i="41"/>
  <c r="P121" i="41"/>
  <c r="P122" i="41"/>
  <c r="U123" i="41"/>
  <c r="P124" i="41"/>
  <c r="P125" i="41"/>
  <c r="P126" i="41"/>
  <c r="P127" i="41"/>
  <c r="U128" i="41"/>
  <c r="P129" i="41"/>
  <c r="P130" i="41"/>
  <c r="P132" i="41"/>
  <c r="P133" i="41"/>
  <c r="P134" i="41"/>
  <c r="P136" i="41"/>
  <c r="P138" i="41"/>
  <c r="U139" i="41"/>
  <c r="P140" i="41"/>
  <c r="P141" i="41"/>
  <c r="P142" i="41"/>
  <c r="P143" i="41"/>
  <c r="P144" i="41"/>
  <c r="P145" i="41"/>
  <c r="P147" i="41"/>
  <c r="P148" i="41"/>
  <c r="P149" i="41"/>
  <c r="P150" i="41"/>
  <c r="U151" i="41"/>
  <c r="P152" i="41"/>
  <c r="P153" i="41"/>
  <c r="P155" i="41"/>
  <c r="P156" i="41"/>
  <c r="U157" i="41"/>
  <c r="P158" i="41"/>
  <c r="U159" i="41"/>
  <c r="U160" i="41"/>
  <c r="P161" i="41"/>
  <c r="U162" i="41"/>
  <c r="U163" i="41"/>
  <c r="P164" i="41"/>
  <c r="P165" i="41"/>
  <c r="U167" i="41"/>
  <c r="P168" i="41"/>
  <c r="P169" i="41"/>
  <c r="P170" i="41"/>
  <c r="U171" i="41"/>
  <c r="P172" i="41"/>
  <c r="P173" i="41"/>
  <c r="P174" i="41"/>
  <c r="P175" i="41"/>
  <c r="P176" i="41"/>
  <c r="P177" i="41"/>
  <c r="U178" i="41"/>
  <c r="U180" i="41"/>
  <c r="P182" i="41"/>
  <c r="U183" i="41"/>
  <c r="P184" i="41"/>
  <c r="P185" i="41"/>
  <c r="P186" i="41"/>
  <c r="U187" i="41"/>
  <c r="P188" i="41"/>
  <c r="P189" i="41"/>
  <c r="M14" i="41"/>
  <c r="M15" i="41"/>
  <c r="M16" i="41"/>
  <c r="M17" i="41"/>
  <c r="M18" i="41"/>
  <c r="M19" i="41"/>
  <c r="M20" i="41"/>
  <c r="M21" i="41"/>
  <c r="M22" i="41"/>
  <c r="M23" i="41"/>
  <c r="M24" i="41"/>
  <c r="M25" i="41"/>
  <c r="M26" i="41"/>
  <c r="M27" i="41"/>
  <c r="M28" i="41"/>
  <c r="M29" i="41"/>
  <c r="M30" i="41"/>
  <c r="M31" i="41"/>
  <c r="M32" i="41"/>
  <c r="M33" i="41"/>
  <c r="M34" i="41"/>
  <c r="M35" i="41"/>
  <c r="M36" i="41"/>
  <c r="M37" i="41"/>
  <c r="M38" i="41"/>
  <c r="M39" i="41"/>
  <c r="M40" i="41"/>
  <c r="M41" i="41"/>
  <c r="M42" i="41"/>
  <c r="M43" i="41"/>
  <c r="M44" i="41"/>
  <c r="M45" i="41"/>
  <c r="M46" i="41"/>
  <c r="M47" i="41"/>
  <c r="M48" i="41"/>
  <c r="M49" i="41"/>
  <c r="M50" i="41"/>
  <c r="M51" i="41"/>
  <c r="M52" i="41"/>
  <c r="M53" i="41"/>
  <c r="M54" i="41"/>
  <c r="M55" i="41"/>
  <c r="M56" i="41"/>
  <c r="M57" i="41"/>
  <c r="M58" i="41"/>
  <c r="M59" i="41"/>
  <c r="M60" i="41"/>
  <c r="M61" i="41"/>
  <c r="M62" i="41"/>
  <c r="M63" i="41"/>
  <c r="M64" i="41"/>
  <c r="M65" i="41"/>
  <c r="M66" i="41"/>
  <c r="M67" i="41"/>
  <c r="M68" i="41"/>
  <c r="M69" i="41"/>
  <c r="M70" i="41"/>
  <c r="M71" i="41"/>
  <c r="M72" i="41"/>
  <c r="M73" i="41"/>
  <c r="M74" i="41"/>
  <c r="M75" i="41"/>
  <c r="M76" i="41"/>
  <c r="M77" i="41"/>
  <c r="M78" i="41"/>
  <c r="M79" i="41"/>
  <c r="M80" i="41"/>
  <c r="M81" i="41"/>
  <c r="M82" i="41"/>
  <c r="M83" i="41"/>
  <c r="M84" i="41"/>
  <c r="M85" i="41"/>
  <c r="M86" i="41"/>
  <c r="M87" i="41"/>
  <c r="M88" i="41"/>
  <c r="M89" i="41"/>
  <c r="M90" i="41"/>
  <c r="M91" i="41"/>
  <c r="M92" i="41"/>
  <c r="M93" i="41"/>
  <c r="M94" i="41"/>
  <c r="M95" i="41"/>
  <c r="M96" i="41"/>
  <c r="M97" i="41"/>
  <c r="M98" i="41"/>
  <c r="M99" i="41"/>
  <c r="M100" i="41"/>
  <c r="M101" i="41"/>
  <c r="M102" i="41"/>
  <c r="M103" i="41"/>
  <c r="M104" i="41"/>
  <c r="M105" i="41"/>
  <c r="M106" i="41"/>
  <c r="M107" i="41"/>
  <c r="M108" i="41"/>
  <c r="M109" i="41"/>
  <c r="M110" i="41"/>
  <c r="M111" i="41"/>
  <c r="M112" i="41"/>
  <c r="M113" i="41"/>
  <c r="M114" i="41"/>
  <c r="M115" i="41"/>
  <c r="M116" i="41"/>
  <c r="M117" i="41"/>
  <c r="M118" i="41"/>
  <c r="M119" i="41"/>
  <c r="M120" i="41"/>
  <c r="M121" i="41"/>
  <c r="M122" i="41"/>
  <c r="M123" i="41"/>
  <c r="M124" i="41"/>
  <c r="M125" i="41"/>
  <c r="M126" i="41"/>
  <c r="M127" i="41"/>
  <c r="M128" i="41"/>
  <c r="M129" i="41"/>
  <c r="M130" i="41"/>
  <c r="M131" i="41"/>
  <c r="M132" i="41"/>
  <c r="M133" i="41"/>
  <c r="M134" i="41"/>
  <c r="M135" i="41"/>
  <c r="M136" i="41"/>
  <c r="M137" i="41"/>
  <c r="M138" i="41"/>
  <c r="M139" i="41"/>
  <c r="M140" i="41"/>
  <c r="M141" i="41"/>
  <c r="M142" i="41"/>
  <c r="M143" i="41"/>
  <c r="M144" i="41"/>
  <c r="M145" i="41"/>
  <c r="M146" i="41"/>
  <c r="M147" i="41"/>
  <c r="M148" i="41"/>
  <c r="M149" i="41"/>
  <c r="M150" i="41"/>
  <c r="M151" i="41"/>
  <c r="M152" i="41"/>
  <c r="M153" i="41"/>
  <c r="M154" i="41"/>
  <c r="M155" i="41"/>
  <c r="M156" i="41"/>
  <c r="M157" i="41"/>
  <c r="M158" i="41"/>
  <c r="M159" i="41"/>
  <c r="M160" i="41"/>
  <c r="M161" i="41"/>
  <c r="M162" i="41"/>
  <c r="M163" i="41"/>
  <c r="M164" i="41"/>
  <c r="M165" i="41"/>
  <c r="M166" i="41"/>
  <c r="M167" i="41"/>
  <c r="M168" i="41"/>
  <c r="M169" i="41"/>
  <c r="M170" i="41"/>
  <c r="M171" i="41"/>
  <c r="M172" i="41"/>
  <c r="M173" i="41"/>
  <c r="M174" i="41"/>
  <c r="M175" i="41"/>
  <c r="M176" i="41"/>
  <c r="M177" i="41"/>
  <c r="M178" i="41"/>
  <c r="M179" i="41"/>
  <c r="M180" i="41"/>
  <c r="M181" i="41"/>
  <c r="M182" i="41"/>
  <c r="M183" i="41"/>
  <c r="M184" i="41"/>
  <c r="M185" i="41"/>
  <c r="M186" i="41"/>
  <c r="M187" i="41"/>
  <c r="M188" i="41"/>
  <c r="M189" i="41"/>
  <c r="U13" i="41"/>
  <c r="J14" i="41"/>
  <c r="J15" i="41"/>
  <c r="J16" i="41"/>
  <c r="J17" i="41"/>
  <c r="J18" i="41"/>
  <c r="J19" i="41"/>
  <c r="J20" i="41"/>
  <c r="J21" i="41"/>
  <c r="J22" i="41"/>
  <c r="J23" i="41"/>
  <c r="J24" i="41"/>
  <c r="J25" i="41"/>
  <c r="J26" i="41"/>
  <c r="J27" i="41"/>
  <c r="J28" i="41"/>
  <c r="J29" i="41"/>
  <c r="J30" i="41"/>
  <c r="J31" i="41"/>
  <c r="J32" i="41"/>
  <c r="J33" i="41"/>
  <c r="J34" i="41"/>
  <c r="J35" i="41"/>
  <c r="J36" i="41"/>
  <c r="J37" i="41"/>
  <c r="J38" i="41"/>
  <c r="J39" i="41"/>
  <c r="J40" i="41"/>
  <c r="J41" i="41"/>
  <c r="J42" i="41"/>
  <c r="J43" i="41"/>
  <c r="J44" i="41"/>
  <c r="J45" i="41"/>
  <c r="J46" i="41"/>
  <c r="J47" i="41"/>
  <c r="J48" i="41"/>
  <c r="J49" i="41"/>
  <c r="J50" i="41"/>
  <c r="J51" i="41"/>
  <c r="J52" i="41"/>
  <c r="J53" i="41"/>
  <c r="J54" i="41"/>
  <c r="J55" i="41"/>
  <c r="J56" i="41"/>
  <c r="J57" i="41"/>
  <c r="J58" i="41"/>
  <c r="J59" i="41"/>
  <c r="J60" i="41"/>
  <c r="J61" i="41"/>
  <c r="J62" i="41"/>
  <c r="J63" i="41"/>
  <c r="J64" i="41"/>
  <c r="J65" i="41"/>
  <c r="J66" i="41"/>
  <c r="J67" i="41"/>
  <c r="J68" i="41"/>
  <c r="J69" i="41"/>
  <c r="J70" i="41"/>
  <c r="J71" i="41"/>
  <c r="J72" i="41"/>
  <c r="J73" i="41"/>
  <c r="J74" i="41"/>
  <c r="J75" i="41"/>
  <c r="J76" i="41"/>
  <c r="J77" i="41"/>
  <c r="J78" i="41"/>
  <c r="J79" i="41"/>
  <c r="J80" i="41"/>
  <c r="J81" i="41"/>
  <c r="J82" i="41"/>
  <c r="J83" i="41"/>
  <c r="J84" i="41"/>
  <c r="J85" i="41"/>
  <c r="J86" i="41"/>
  <c r="J87" i="41"/>
  <c r="J88" i="41"/>
  <c r="J89" i="41"/>
  <c r="J90" i="41"/>
  <c r="J91" i="41"/>
  <c r="J92" i="41"/>
  <c r="J93" i="41"/>
  <c r="J94" i="41"/>
  <c r="J95" i="41"/>
  <c r="J96" i="41"/>
  <c r="J97" i="41"/>
  <c r="J98" i="41"/>
  <c r="J99" i="41"/>
  <c r="J100" i="41"/>
  <c r="J101" i="41"/>
  <c r="J102" i="41"/>
  <c r="J103" i="41"/>
  <c r="J104" i="41"/>
  <c r="J105" i="41"/>
  <c r="J106" i="41"/>
  <c r="J107" i="41"/>
  <c r="J108" i="41"/>
  <c r="J109" i="41"/>
  <c r="J110" i="41"/>
  <c r="J111" i="41"/>
  <c r="J112" i="41"/>
  <c r="J113" i="41"/>
  <c r="J114" i="41"/>
  <c r="J115" i="41"/>
  <c r="J116" i="41"/>
  <c r="J117" i="41"/>
  <c r="J118" i="41"/>
  <c r="J119" i="41"/>
  <c r="J120" i="41"/>
  <c r="J121" i="41"/>
  <c r="J122" i="41"/>
  <c r="J123" i="41"/>
  <c r="J124" i="41"/>
  <c r="J125" i="41"/>
  <c r="J126" i="41"/>
  <c r="J127" i="41"/>
  <c r="J128" i="41"/>
  <c r="J129" i="41"/>
  <c r="J130" i="41"/>
  <c r="J131" i="41"/>
  <c r="J132" i="41"/>
  <c r="J133" i="41"/>
  <c r="J134" i="41"/>
  <c r="J135" i="41"/>
  <c r="J136" i="41"/>
  <c r="J137" i="41"/>
  <c r="J138" i="41"/>
  <c r="J139" i="41"/>
  <c r="J140" i="41"/>
  <c r="J141" i="41"/>
  <c r="J142" i="41"/>
  <c r="J143" i="41"/>
  <c r="J144" i="41"/>
  <c r="J145" i="41"/>
  <c r="J146" i="41"/>
  <c r="J147" i="41"/>
  <c r="J148" i="41"/>
  <c r="J149" i="41"/>
  <c r="J150" i="41"/>
  <c r="J151" i="41"/>
  <c r="J152" i="41"/>
  <c r="J153" i="41"/>
  <c r="J154" i="41"/>
  <c r="J155" i="41"/>
  <c r="J156" i="41"/>
  <c r="J157" i="41"/>
  <c r="J158" i="41"/>
  <c r="J159" i="41"/>
  <c r="J160" i="41"/>
  <c r="J161" i="41"/>
  <c r="J162" i="41"/>
  <c r="J163" i="41"/>
  <c r="J164" i="41"/>
  <c r="J165" i="41"/>
  <c r="J166" i="41"/>
  <c r="J167" i="41"/>
  <c r="J168" i="41"/>
  <c r="J169" i="41"/>
  <c r="J170" i="41"/>
  <c r="J171" i="41"/>
  <c r="J172" i="41"/>
  <c r="J173" i="41"/>
  <c r="J174" i="41"/>
  <c r="J175" i="41"/>
  <c r="J176" i="41"/>
  <c r="J177" i="41"/>
  <c r="J178" i="41"/>
  <c r="J179" i="41"/>
  <c r="J180" i="41"/>
  <c r="J181" i="41"/>
  <c r="J182" i="41"/>
  <c r="J183" i="41"/>
  <c r="J184" i="41"/>
  <c r="J185" i="41"/>
  <c r="J186" i="41"/>
  <c r="J187" i="41"/>
  <c r="J188" i="41"/>
  <c r="J189" i="41"/>
  <c r="G13" i="41"/>
  <c r="G14" i="41"/>
  <c r="G15" i="41"/>
  <c r="G16" i="41"/>
  <c r="G17" i="41"/>
  <c r="G18" i="41"/>
  <c r="G19" i="41"/>
  <c r="G20" i="41"/>
  <c r="G21" i="41"/>
  <c r="G22" i="41"/>
  <c r="G23" i="41"/>
  <c r="G24" i="41"/>
  <c r="G25" i="41"/>
  <c r="G26" i="41"/>
  <c r="G27" i="41"/>
  <c r="G28" i="41"/>
  <c r="G29" i="41"/>
  <c r="G30" i="41"/>
  <c r="G31" i="41"/>
  <c r="G32" i="41"/>
  <c r="G33" i="41"/>
  <c r="G34" i="41"/>
  <c r="G35" i="41"/>
  <c r="G36" i="41"/>
  <c r="G37" i="41"/>
  <c r="G38" i="41"/>
  <c r="G39" i="41"/>
  <c r="G40" i="41"/>
  <c r="G41" i="41"/>
  <c r="G42" i="41"/>
  <c r="G43" i="41"/>
  <c r="G44" i="41"/>
  <c r="G45" i="41"/>
  <c r="G46" i="41"/>
  <c r="G47" i="41"/>
  <c r="G48" i="41"/>
  <c r="G49" i="41"/>
  <c r="G50" i="41"/>
  <c r="G51" i="41"/>
  <c r="G52" i="41"/>
  <c r="G53" i="41"/>
  <c r="G54" i="41"/>
  <c r="G55" i="41"/>
  <c r="G56" i="41"/>
  <c r="G57" i="41"/>
  <c r="G58" i="41"/>
  <c r="G59" i="41"/>
  <c r="G60" i="41"/>
  <c r="G61" i="41"/>
  <c r="G62" i="41"/>
  <c r="G63" i="41"/>
  <c r="G64" i="41"/>
  <c r="G65" i="41"/>
  <c r="G66" i="41"/>
  <c r="G67" i="41"/>
  <c r="G68" i="41"/>
  <c r="G69" i="41"/>
  <c r="G70" i="41"/>
  <c r="G71" i="41"/>
  <c r="G72" i="41"/>
  <c r="G73" i="41"/>
  <c r="G74" i="41"/>
  <c r="G75" i="41"/>
  <c r="G76" i="41"/>
  <c r="G77" i="41"/>
  <c r="G78" i="41"/>
  <c r="G79" i="41"/>
  <c r="G80" i="41"/>
  <c r="G81" i="41"/>
  <c r="G82" i="41"/>
  <c r="G83" i="41"/>
  <c r="G84" i="41"/>
  <c r="G85" i="41"/>
  <c r="G86" i="41"/>
  <c r="G87" i="41"/>
  <c r="G88" i="41"/>
  <c r="G89" i="41"/>
  <c r="G90" i="41"/>
  <c r="G91" i="41"/>
  <c r="G92" i="41"/>
  <c r="G93" i="41"/>
  <c r="G94" i="41"/>
  <c r="G95" i="41"/>
  <c r="G96" i="41"/>
  <c r="G97" i="41"/>
  <c r="G98" i="41"/>
  <c r="G99" i="41"/>
  <c r="G100" i="41"/>
  <c r="G101" i="41"/>
  <c r="G102" i="41"/>
  <c r="G103" i="41"/>
  <c r="G104" i="41"/>
  <c r="G105" i="41"/>
  <c r="G106" i="41"/>
  <c r="G107" i="41"/>
  <c r="G108" i="41"/>
  <c r="G109" i="41"/>
  <c r="G110" i="41"/>
  <c r="G111" i="41"/>
  <c r="G112" i="41"/>
  <c r="G113" i="41"/>
  <c r="G114" i="41"/>
  <c r="G115" i="41"/>
  <c r="G116" i="41"/>
  <c r="G117" i="41"/>
  <c r="G118" i="41"/>
  <c r="G119" i="41"/>
  <c r="G120" i="41"/>
  <c r="G121" i="41"/>
  <c r="G122" i="41"/>
  <c r="G123" i="41"/>
  <c r="G124" i="41"/>
  <c r="G125" i="41"/>
  <c r="G126" i="41"/>
  <c r="G127" i="41"/>
  <c r="G128" i="41"/>
  <c r="G129" i="41"/>
  <c r="G130" i="41"/>
  <c r="G131" i="41"/>
  <c r="G132" i="41"/>
  <c r="G133" i="41"/>
  <c r="G134" i="41"/>
  <c r="G135" i="41"/>
  <c r="G136" i="41"/>
  <c r="G137" i="41"/>
  <c r="G138" i="41"/>
  <c r="G139" i="41"/>
  <c r="G140" i="41"/>
  <c r="G141" i="41"/>
  <c r="G142" i="41"/>
  <c r="G143" i="41"/>
  <c r="G144" i="41"/>
  <c r="G145" i="41"/>
  <c r="G146" i="41"/>
  <c r="G147" i="41"/>
  <c r="G148" i="41"/>
  <c r="G149" i="41"/>
  <c r="G150" i="41"/>
  <c r="G151" i="41"/>
  <c r="G152" i="41"/>
  <c r="G153" i="41"/>
  <c r="G154" i="41"/>
  <c r="G155" i="41"/>
  <c r="G156" i="41"/>
  <c r="G157" i="41"/>
  <c r="G158" i="41"/>
  <c r="G159" i="41"/>
  <c r="G160" i="41"/>
  <c r="G161" i="41"/>
  <c r="G162" i="41"/>
  <c r="G163" i="41"/>
  <c r="G164" i="41"/>
  <c r="G165" i="41"/>
  <c r="G166" i="41"/>
  <c r="G167" i="41"/>
  <c r="G168" i="41"/>
  <c r="G169" i="41"/>
  <c r="G170" i="41"/>
  <c r="G171" i="41"/>
  <c r="G172" i="41"/>
  <c r="G173" i="41"/>
  <c r="G174" i="41"/>
  <c r="G175" i="41"/>
  <c r="G176" i="41"/>
  <c r="G177" i="41"/>
  <c r="G178" i="41"/>
  <c r="G179" i="41"/>
  <c r="G180" i="41"/>
  <c r="G181" i="41"/>
  <c r="G182" i="41"/>
  <c r="G183" i="41"/>
  <c r="G184" i="41"/>
  <c r="G185" i="41"/>
  <c r="G186" i="41"/>
  <c r="G187" i="41"/>
  <c r="G188" i="41"/>
  <c r="G189" i="41"/>
  <c r="T189" i="41"/>
  <c r="Q189" i="41"/>
  <c r="T188" i="41"/>
  <c r="Q188" i="41"/>
  <c r="T187" i="41"/>
  <c r="Q187" i="41"/>
  <c r="T186" i="41"/>
  <c r="Q186" i="41"/>
  <c r="T185" i="41"/>
  <c r="Q185" i="41"/>
  <c r="T184" i="41"/>
  <c r="Q184" i="41"/>
  <c r="T183" i="41"/>
  <c r="Q183" i="41"/>
  <c r="T182" i="41"/>
  <c r="Q182" i="41"/>
  <c r="T181" i="41"/>
  <c r="Q181" i="41"/>
  <c r="T180" i="41"/>
  <c r="Q180" i="41"/>
  <c r="T179" i="41"/>
  <c r="Q179" i="41"/>
  <c r="T178" i="41"/>
  <c r="Q178" i="41"/>
  <c r="T177" i="41"/>
  <c r="Q177" i="41"/>
  <c r="T176" i="41"/>
  <c r="Q176" i="41"/>
  <c r="T175" i="41"/>
  <c r="Q175" i="41"/>
  <c r="T174" i="41"/>
  <c r="Q174" i="41"/>
  <c r="T173" i="41"/>
  <c r="Q173" i="41"/>
  <c r="T172" i="41"/>
  <c r="Q172" i="41"/>
  <c r="T171" i="41"/>
  <c r="Q171" i="41"/>
  <c r="T170" i="41"/>
  <c r="Q170" i="41"/>
  <c r="T169" i="41"/>
  <c r="Q169" i="41"/>
  <c r="T168" i="41"/>
  <c r="Q168" i="41"/>
  <c r="T167" i="41"/>
  <c r="Q167" i="41"/>
  <c r="T166" i="41"/>
  <c r="Q166" i="41"/>
  <c r="T165" i="41"/>
  <c r="Q165" i="41"/>
  <c r="T164" i="41"/>
  <c r="Q164" i="41"/>
  <c r="T163" i="41"/>
  <c r="Q163" i="41"/>
  <c r="T162" i="41"/>
  <c r="Q162" i="41"/>
  <c r="T161" i="41"/>
  <c r="Q161" i="41"/>
  <c r="T160" i="41"/>
  <c r="Q160" i="41"/>
  <c r="T159" i="41"/>
  <c r="Q159" i="41"/>
  <c r="T158" i="41"/>
  <c r="Q158" i="41"/>
  <c r="T157" i="41"/>
  <c r="Q157" i="41"/>
  <c r="T156" i="41"/>
  <c r="Q156" i="41"/>
  <c r="T155" i="41"/>
  <c r="Q155" i="41"/>
  <c r="T154" i="41"/>
  <c r="Q154" i="41"/>
  <c r="T153" i="41"/>
  <c r="Q153" i="41"/>
  <c r="T152" i="41"/>
  <c r="Q152" i="41"/>
  <c r="T151" i="41"/>
  <c r="Q151" i="41"/>
  <c r="T150" i="41"/>
  <c r="Q150" i="41"/>
  <c r="T149" i="41"/>
  <c r="Q149" i="41"/>
  <c r="T148" i="41"/>
  <c r="Q148" i="41"/>
  <c r="T147" i="41"/>
  <c r="Q147" i="41"/>
  <c r="T146" i="41"/>
  <c r="Q146" i="41"/>
  <c r="T145" i="41"/>
  <c r="Q145" i="41"/>
  <c r="T144" i="41"/>
  <c r="Q144" i="41"/>
  <c r="T143" i="41"/>
  <c r="Q143" i="41"/>
  <c r="T142" i="41"/>
  <c r="Q142" i="41"/>
  <c r="T141" i="41"/>
  <c r="Q141" i="41"/>
  <c r="T140" i="41"/>
  <c r="Q140" i="41"/>
  <c r="T139" i="41"/>
  <c r="Q139" i="41"/>
  <c r="T138" i="41"/>
  <c r="Q138" i="41"/>
  <c r="T137" i="41"/>
  <c r="Q137" i="41"/>
  <c r="T136" i="41"/>
  <c r="Q136" i="41"/>
  <c r="T135" i="41"/>
  <c r="Q135" i="41"/>
  <c r="T134" i="41"/>
  <c r="Q134" i="41"/>
  <c r="T133" i="41"/>
  <c r="Q133" i="41"/>
  <c r="T132" i="41"/>
  <c r="Q132" i="41"/>
  <c r="T131" i="41"/>
  <c r="Q131" i="41"/>
  <c r="T130" i="41"/>
  <c r="Q130" i="41"/>
  <c r="T129" i="41"/>
  <c r="Q129" i="41"/>
  <c r="T128" i="41"/>
  <c r="Q128" i="41"/>
  <c r="T127" i="41"/>
  <c r="Q127" i="41"/>
  <c r="T126" i="41"/>
  <c r="Q126" i="41"/>
  <c r="T125" i="41"/>
  <c r="Q125" i="41"/>
  <c r="T124" i="41"/>
  <c r="Q124" i="41"/>
  <c r="T123" i="41"/>
  <c r="Q123" i="41"/>
  <c r="T122" i="41"/>
  <c r="Q122" i="41"/>
  <c r="T121" i="41"/>
  <c r="Q121" i="41"/>
  <c r="T120" i="41"/>
  <c r="Q120" i="41"/>
  <c r="T119" i="41"/>
  <c r="Q119" i="41"/>
  <c r="T118" i="41"/>
  <c r="Q118" i="41"/>
  <c r="T117" i="41"/>
  <c r="Q117" i="41"/>
  <c r="T116" i="41"/>
  <c r="Q116" i="41"/>
  <c r="T115" i="41"/>
  <c r="Q115" i="41"/>
  <c r="T114" i="41"/>
  <c r="Q114" i="41"/>
  <c r="T113" i="41"/>
  <c r="Q113" i="41"/>
  <c r="T112" i="41"/>
  <c r="Q112" i="41"/>
  <c r="T111" i="41"/>
  <c r="Q111" i="41"/>
  <c r="T110" i="41"/>
  <c r="Q110" i="41"/>
  <c r="T109" i="41"/>
  <c r="Q109" i="41"/>
  <c r="T108" i="41"/>
  <c r="Q108" i="41"/>
  <c r="T107" i="41"/>
  <c r="Q107" i="41"/>
  <c r="T106" i="41"/>
  <c r="Q106" i="41"/>
  <c r="T105" i="41"/>
  <c r="Q105" i="41"/>
  <c r="T104" i="41"/>
  <c r="Q104" i="41"/>
  <c r="T103" i="41"/>
  <c r="Q103" i="41"/>
  <c r="T102" i="41"/>
  <c r="Q102" i="41"/>
  <c r="T101" i="41"/>
  <c r="Q101" i="41"/>
  <c r="T100" i="41"/>
  <c r="Q100" i="41"/>
  <c r="T99" i="41"/>
  <c r="Q99" i="41"/>
  <c r="T98" i="41"/>
  <c r="Q98" i="41"/>
  <c r="T97" i="41"/>
  <c r="Q97" i="41"/>
  <c r="T96" i="41"/>
  <c r="Q96" i="41"/>
  <c r="T95" i="41"/>
  <c r="Q95" i="41"/>
  <c r="T94" i="41"/>
  <c r="Q94" i="41"/>
  <c r="T93" i="41"/>
  <c r="Q93" i="41"/>
  <c r="T92" i="41"/>
  <c r="Q92" i="41"/>
  <c r="T91" i="41"/>
  <c r="Q91" i="41"/>
  <c r="T90" i="41"/>
  <c r="Q90" i="41"/>
  <c r="T89" i="41"/>
  <c r="Q89" i="41"/>
  <c r="T88" i="41"/>
  <c r="Q88" i="41"/>
  <c r="T87" i="41"/>
  <c r="Q87" i="41"/>
  <c r="T86" i="41"/>
  <c r="Q86" i="41"/>
  <c r="T85" i="41"/>
  <c r="Q85" i="41"/>
  <c r="T84" i="41"/>
  <c r="Q84" i="41"/>
  <c r="T83" i="41"/>
  <c r="Q83" i="41"/>
  <c r="T82" i="41"/>
  <c r="Q82" i="41"/>
  <c r="T81" i="41"/>
  <c r="Q81" i="41"/>
  <c r="T80" i="41"/>
  <c r="Q80" i="41"/>
  <c r="T79" i="41"/>
  <c r="Q79" i="41"/>
  <c r="T78" i="41"/>
  <c r="Q78" i="41"/>
  <c r="T77" i="41"/>
  <c r="Q77" i="41"/>
  <c r="T76" i="41"/>
  <c r="Q76" i="41"/>
  <c r="T75" i="41"/>
  <c r="Q75" i="41"/>
  <c r="T74" i="41"/>
  <c r="Q74" i="41"/>
  <c r="T73" i="41"/>
  <c r="Q73" i="41"/>
  <c r="T72" i="41"/>
  <c r="Q72" i="41"/>
  <c r="T71" i="41"/>
  <c r="Q71" i="41"/>
  <c r="T70" i="41"/>
  <c r="Q70" i="41"/>
  <c r="T69" i="41"/>
  <c r="Q69" i="41"/>
  <c r="T68" i="41"/>
  <c r="Q68" i="41"/>
  <c r="T67" i="41"/>
  <c r="Q67" i="41"/>
  <c r="T66" i="41"/>
  <c r="Q66" i="41"/>
  <c r="T65" i="41"/>
  <c r="Q65" i="41"/>
  <c r="T64" i="41"/>
  <c r="Q64" i="41"/>
  <c r="T63" i="41"/>
  <c r="Q63" i="41"/>
  <c r="T62" i="41"/>
  <c r="Q62" i="41"/>
  <c r="T61" i="41"/>
  <c r="Q61" i="41"/>
  <c r="T60" i="41"/>
  <c r="Q60" i="41"/>
  <c r="T59" i="41"/>
  <c r="Q59" i="41"/>
  <c r="T58" i="41"/>
  <c r="Q58" i="41"/>
  <c r="T57" i="41"/>
  <c r="Q57" i="41"/>
  <c r="T56" i="41"/>
  <c r="Q56" i="41"/>
  <c r="T55" i="41"/>
  <c r="Q55" i="41"/>
  <c r="T54" i="41"/>
  <c r="Q54" i="41"/>
  <c r="T53" i="41"/>
  <c r="Q53" i="41"/>
  <c r="T52" i="41"/>
  <c r="Q52" i="41"/>
  <c r="T51" i="41"/>
  <c r="Q51" i="41"/>
  <c r="T50" i="41"/>
  <c r="Q50" i="41"/>
  <c r="T49" i="41"/>
  <c r="Q49" i="41"/>
  <c r="T48" i="41"/>
  <c r="Q48" i="41"/>
  <c r="T47" i="41"/>
  <c r="Q47" i="41"/>
  <c r="T46" i="41"/>
  <c r="Q46" i="41"/>
  <c r="T45" i="41"/>
  <c r="Q45" i="41"/>
  <c r="T44" i="41"/>
  <c r="Q44" i="41"/>
  <c r="T43" i="41"/>
  <c r="Q43" i="41"/>
  <c r="T42" i="41"/>
  <c r="Q42" i="41"/>
  <c r="T41" i="41"/>
  <c r="Q41" i="41"/>
  <c r="T40" i="41"/>
  <c r="Q40" i="41"/>
  <c r="T39" i="41"/>
  <c r="Q39" i="41"/>
  <c r="T38" i="41"/>
  <c r="Q38" i="41"/>
  <c r="T37" i="41"/>
  <c r="Q37" i="41"/>
  <c r="T36" i="41"/>
  <c r="Q36" i="41"/>
  <c r="T35" i="41"/>
  <c r="Q35" i="41"/>
  <c r="T34" i="41"/>
  <c r="Q34" i="41"/>
  <c r="T33" i="41"/>
  <c r="Q33" i="41"/>
  <c r="T32" i="41"/>
  <c r="Q32" i="41"/>
  <c r="T31" i="41"/>
  <c r="Q31" i="41"/>
  <c r="T30" i="41"/>
  <c r="Q30" i="41"/>
  <c r="T29" i="41"/>
  <c r="Q29" i="41"/>
  <c r="T28" i="41"/>
  <c r="Q28" i="41"/>
  <c r="T27" i="41"/>
  <c r="Q27" i="41"/>
  <c r="T26" i="41"/>
  <c r="Q26" i="41"/>
  <c r="T25" i="41"/>
  <c r="Q25" i="41"/>
  <c r="T24" i="41"/>
  <c r="Q24" i="41"/>
  <c r="T23" i="41"/>
  <c r="Q23" i="41"/>
  <c r="T22" i="41"/>
  <c r="Q22" i="41"/>
  <c r="T21" i="41"/>
  <c r="Q21" i="41"/>
  <c r="T20" i="41"/>
  <c r="Q20" i="41"/>
  <c r="T19" i="41"/>
  <c r="Q19" i="41"/>
  <c r="T18" i="41"/>
  <c r="Q18" i="41"/>
  <c r="T17" i="41"/>
  <c r="Q17" i="41"/>
  <c r="T16" i="41"/>
  <c r="Q16" i="41"/>
  <c r="T15" i="41"/>
  <c r="Q15" i="41"/>
  <c r="T14" i="41"/>
  <c r="Q14" i="41"/>
  <c r="T13" i="41"/>
  <c r="Q13" i="41"/>
  <c r="E11" i="41"/>
  <c r="E8" i="41"/>
  <c r="E3" i="40"/>
  <c r="H3" i="40"/>
  <c r="F3" i="40"/>
  <c r="T105" i="35"/>
  <c r="J105" i="35"/>
  <c r="S105" i="35"/>
  <c r="Q105" i="35"/>
  <c r="G251" i="36"/>
  <c r="I251" i="36" s="1"/>
  <c r="G248" i="36"/>
  <c r="I248" i="36" s="1"/>
  <c r="G244" i="36"/>
  <c r="I244" i="36" s="1"/>
  <c r="G240" i="36"/>
  <c r="G238" i="36"/>
  <c r="I238" i="36" s="1"/>
  <c r="G237" i="36"/>
  <c r="G233" i="36"/>
  <c r="G231" i="36"/>
  <c r="G229" i="36"/>
  <c r="G228" i="36"/>
  <c r="I228" i="36" s="1"/>
  <c r="G226" i="36"/>
  <c r="G105" i="35"/>
  <c r="M105" i="35"/>
  <c r="G221" i="36"/>
  <c r="I221" i="36" s="1"/>
  <c r="G220" i="36"/>
  <c r="I220" i="36" s="1"/>
  <c r="G218" i="36"/>
  <c r="G217" i="36"/>
  <c r="I217" i="36" s="1"/>
  <c r="G214" i="36"/>
  <c r="I214" i="36" s="1"/>
  <c r="G213" i="36"/>
  <c r="G212" i="36"/>
  <c r="I212" i="36" s="1"/>
  <c r="G207" i="36"/>
  <c r="G199" i="36"/>
  <c r="I199" i="36" s="1"/>
  <c r="G198" i="36"/>
  <c r="I198" i="36" s="1"/>
  <c r="G197" i="36"/>
  <c r="G195" i="36"/>
  <c r="G193" i="36"/>
  <c r="I193" i="36" s="1"/>
  <c r="G191" i="36"/>
  <c r="G190" i="36"/>
  <c r="I190" i="36" s="1"/>
  <c r="G189" i="36"/>
  <c r="G187" i="36"/>
  <c r="G185" i="36"/>
  <c r="I185" i="36" s="1"/>
  <c r="G184" i="36"/>
  <c r="G183" i="36"/>
  <c r="G182" i="36"/>
  <c r="G181" i="36"/>
  <c r="I181" i="36" s="1"/>
  <c r="G180" i="36"/>
  <c r="G179" i="36"/>
  <c r="I179" i="36" s="1"/>
  <c r="G178" i="36"/>
  <c r="I178" i="36" s="1"/>
  <c r="G176" i="36"/>
  <c r="I176" i="36" s="1"/>
  <c r="G175" i="36"/>
  <c r="I175" i="36" s="1"/>
  <c r="G174" i="36"/>
  <c r="I174" i="36" s="1"/>
  <c r="G173" i="36"/>
  <c r="I173" i="36" s="1"/>
  <c r="G171" i="36"/>
  <c r="I171" i="36" s="1"/>
  <c r="G169" i="36"/>
  <c r="I169" i="36" s="1"/>
  <c r="G167" i="36"/>
  <c r="G165" i="36"/>
  <c r="G164" i="36"/>
  <c r="G163" i="36"/>
  <c r="I163" i="36" s="1"/>
  <c r="G162" i="36"/>
  <c r="I162" i="36" s="1"/>
  <c r="G161" i="36"/>
  <c r="I161" i="36" s="1"/>
  <c r="G160" i="36"/>
  <c r="G158" i="36"/>
  <c r="I158" i="36" s="1"/>
  <c r="G157" i="36"/>
  <c r="G156" i="36"/>
  <c r="I156" i="36" s="1"/>
  <c r="G154" i="36"/>
  <c r="G153" i="36"/>
  <c r="G148" i="36"/>
  <c r="I148" i="36" s="1"/>
  <c r="G147" i="36"/>
  <c r="I147" i="36" s="1"/>
  <c r="G145" i="36"/>
  <c r="G144" i="36"/>
  <c r="I144" i="36" s="1"/>
  <c r="G143" i="36"/>
  <c r="I143" i="36" s="1"/>
  <c r="G142" i="36"/>
  <c r="G140" i="36"/>
  <c r="I140" i="36" s="1"/>
  <c r="G137" i="36"/>
  <c r="G134" i="36"/>
  <c r="I134" i="36" s="1"/>
  <c r="G127" i="36"/>
  <c r="I127" i="36" s="1"/>
  <c r="G115" i="36"/>
  <c r="I115" i="36" s="1"/>
  <c r="G114" i="36"/>
  <c r="G113" i="36"/>
  <c r="I113" i="36" s="1"/>
  <c r="G112" i="36"/>
  <c r="G108" i="36"/>
  <c r="G103" i="36"/>
  <c r="I103" i="36" s="1"/>
  <c r="G100" i="36"/>
  <c r="I100" i="36" s="1"/>
  <c r="G99" i="36"/>
  <c r="G97" i="36"/>
  <c r="I97" i="36" s="1"/>
  <c r="G96" i="36"/>
  <c r="G95" i="36"/>
  <c r="G94" i="36"/>
  <c r="G92" i="36"/>
  <c r="G88" i="36"/>
  <c r="G86" i="36"/>
  <c r="G85" i="36"/>
  <c r="G82" i="36"/>
  <c r="G81" i="36"/>
  <c r="I81" i="36" s="1"/>
  <c r="G80" i="36"/>
  <c r="G79" i="36"/>
  <c r="G77" i="36"/>
  <c r="G76" i="36"/>
  <c r="I76" i="36" s="1"/>
  <c r="G71" i="36"/>
  <c r="I71" i="36" s="1"/>
  <c r="G66" i="36"/>
  <c r="I66" i="36" s="1"/>
  <c r="G65" i="36"/>
  <c r="I65" i="36" s="1"/>
  <c r="G64" i="36"/>
  <c r="I64" i="36" s="1"/>
  <c r="G63" i="36"/>
  <c r="I63" i="36" s="1"/>
  <c r="G62" i="36"/>
  <c r="I62" i="36" s="1"/>
  <c r="G61" i="36"/>
  <c r="I61" i="36" s="1"/>
  <c r="G59" i="36"/>
  <c r="G58" i="36"/>
  <c r="I58" i="36" s="1"/>
  <c r="G57" i="36"/>
  <c r="G55" i="36"/>
  <c r="G51" i="36"/>
  <c r="I51" i="36" s="1"/>
  <c r="G50" i="36"/>
  <c r="G48" i="36"/>
  <c r="G47" i="36"/>
  <c r="G46" i="36"/>
  <c r="I46" i="36" s="1"/>
  <c r="G44" i="36"/>
  <c r="G41" i="36"/>
  <c r="I41" i="36" s="1"/>
  <c r="G40" i="36"/>
  <c r="I40" i="36" s="1"/>
  <c r="G38" i="36"/>
  <c r="I38" i="36" s="1"/>
  <c r="G37" i="36"/>
  <c r="G35" i="36"/>
  <c r="I35" i="36" s="1"/>
  <c r="G33" i="36"/>
  <c r="I33" i="36" s="1"/>
  <c r="G31" i="36"/>
  <c r="I31" i="36" s="1"/>
  <c r="G30" i="36"/>
  <c r="I30" i="36" s="1"/>
  <c r="G29" i="36"/>
  <c r="I29" i="36" s="1"/>
  <c r="G28" i="36"/>
  <c r="I28" i="36" s="1"/>
  <c r="G27" i="36"/>
  <c r="I27" i="36" s="1"/>
  <c r="G26" i="36"/>
  <c r="I26" i="36" s="1"/>
  <c r="G22" i="36"/>
  <c r="I22" i="36" s="1"/>
  <c r="G20" i="36"/>
  <c r="I20" i="36" s="1"/>
  <c r="G18" i="36"/>
  <c r="I18" i="36" s="1"/>
  <c r="G17" i="36"/>
  <c r="I17" i="36" s="1"/>
  <c r="G16" i="36"/>
  <c r="I16" i="36" s="1"/>
  <c r="G14" i="36"/>
  <c r="I14" i="36" s="1"/>
  <c r="G12" i="36"/>
  <c r="I12" i="36" s="1"/>
  <c r="G8" i="36"/>
  <c r="I8" i="36" s="1"/>
  <c r="G7" i="36"/>
  <c r="I7" i="36" s="1"/>
  <c r="G6" i="36"/>
  <c r="I6" i="36" s="1"/>
  <c r="G5" i="36"/>
  <c r="I184" i="36" l="1"/>
  <c r="G223" i="36"/>
  <c r="G192" i="36"/>
  <c r="G188" i="36"/>
  <c r="G219" i="36"/>
  <c r="G87" i="36"/>
  <c r="G91" i="36"/>
  <c r="I95" i="36"/>
  <c r="G83" i="36"/>
  <c r="I48" i="36"/>
  <c r="G60" i="36"/>
  <c r="G227" i="36"/>
  <c r="G10" i="36"/>
  <c r="I10" i="36" s="1"/>
  <c r="I207" i="36"/>
  <c r="G196" i="36"/>
  <c r="G235" i="36"/>
  <c r="I37" i="36"/>
  <c r="G204" i="36"/>
  <c r="G200" i="36"/>
  <c r="G216" i="36"/>
  <c r="G135" i="36"/>
  <c r="I240" i="36"/>
  <c r="G205" i="36"/>
  <c r="I154" i="36"/>
  <c r="G166" i="36"/>
  <c r="G101" i="36"/>
  <c r="G105" i="36"/>
  <c r="G120" i="36"/>
  <c r="G124" i="36"/>
  <c r="G170" i="36"/>
  <c r="I182" i="36"/>
  <c r="G68" i="36"/>
  <c r="G146" i="36"/>
  <c r="I213" i="36"/>
  <c r="G128" i="36"/>
  <c r="G132" i="36"/>
  <c r="G151" i="36"/>
  <c r="G249" i="36"/>
  <c r="G70" i="36"/>
  <c r="G78" i="36"/>
  <c r="G155" i="36"/>
  <c r="G209" i="36"/>
  <c r="I47" i="36"/>
  <c r="I55" i="36"/>
  <c r="I82" i="36"/>
  <c r="G117" i="36"/>
  <c r="G136" i="36"/>
  <c r="I237" i="36"/>
  <c r="G45" i="36"/>
  <c r="G72" i="36"/>
  <c r="G13" i="36"/>
  <c r="I13" i="36" s="1"/>
  <c r="G32" i="36"/>
  <c r="G36" i="36"/>
  <c r="I86" i="36"/>
  <c r="I94" i="36"/>
  <c r="I167" i="36"/>
  <c r="I165" i="36"/>
  <c r="G208" i="36"/>
  <c r="I157" i="36"/>
  <c r="G150" i="36"/>
  <c r="I150" i="36" s="1"/>
  <c r="G139" i="36"/>
  <c r="I59" i="36"/>
  <c r="G90" i="36"/>
  <c r="I90" i="36" s="1"/>
  <c r="G98" i="36"/>
  <c r="I98" i="36" s="1"/>
  <c r="G102" i="36"/>
  <c r="I102" i="36" s="1"/>
  <c r="G121" i="36"/>
  <c r="G125" i="36"/>
  <c r="I183" i="36"/>
  <c r="I226" i="36"/>
  <c r="G201" i="36"/>
  <c r="G75" i="36"/>
  <c r="I114" i="36"/>
  <c r="G129" i="36"/>
  <c r="G133" i="36"/>
  <c r="I187" i="36"/>
  <c r="G234" i="36"/>
  <c r="G242" i="36"/>
  <c r="I180" i="36"/>
  <c r="I231" i="36"/>
  <c r="G177" i="36"/>
  <c r="I44" i="36"/>
  <c r="G67" i="36"/>
  <c r="G106" i="36"/>
  <c r="G110" i="36"/>
  <c r="G230" i="36"/>
  <c r="G250" i="36"/>
  <c r="I189" i="36"/>
  <c r="I197" i="36"/>
  <c r="G21" i="36"/>
  <c r="G25" i="36"/>
  <c r="I25" i="36" s="1"/>
  <c r="G52" i="36"/>
  <c r="I52" i="36" s="1"/>
  <c r="G56" i="36"/>
  <c r="I56" i="36" s="1"/>
  <c r="I79" i="36"/>
  <c r="I160" i="36"/>
  <c r="G215" i="36"/>
  <c r="G239" i="36"/>
  <c r="G11" i="36"/>
  <c r="I11" i="36" s="1"/>
  <c r="G49" i="36"/>
  <c r="G53" i="36"/>
  <c r="G159" i="36"/>
  <c r="I159" i="36" s="1"/>
  <c r="G186" i="36"/>
  <c r="G224" i="36"/>
  <c r="G243" i="36"/>
  <c r="G15" i="36"/>
  <c r="G34" i="36"/>
  <c r="I99" i="36"/>
  <c r="G118" i="36"/>
  <c r="G152" i="36"/>
  <c r="G194" i="36"/>
  <c r="G232" i="36"/>
  <c r="G247" i="36"/>
  <c r="G42" i="36"/>
  <c r="I57" i="36"/>
  <c r="G84" i="36"/>
  <c r="G111" i="36"/>
  <c r="G122" i="36"/>
  <c r="G126" i="36"/>
  <c r="I126" i="36" s="1"/>
  <c r="G141" i="36"/>
  <c r="I141" i="36" s="1"/>
  <c r="G202" i="36"/>
  <c r="G206" i="36"/>
  <c r="G236" i="36"/>
  <c r="G73" i="36"/>
  <c r="I80" i="36"/>
  <c r="I88" i="36"/>
  <c r="I92" i="36"/>
  <c r="I96" i="36"/>
  <c r="G107" i="36"/>
  <c r="I137" i="36"/>
  <c r="I145" i="36"/>
  <c r="G23" i="36"/>
  <c r="I23" i="36" s="1"/>
  <c r="G54" i="36"/>
  <c r="G130" i="36"/>
  <c r="I130" i="36" s="1"/>
  <c r="G210" i="36"/>
  <c r="G225" i="36"/>
  <c r="I225" i="36" s="1"/>
  <c r="G104" i="36"/>
  <c r="I153" i="36"/>
  <c r="I164" i="36"/>
  <c r="I191" i="36"/>
  <c r="I195" i="36"/>
  <c r="I229" i="36"/>
  <c r="I233" i="36"/>
  <c r="G19" i="36"/>
  <c r="I19" i="36" s="1"/>
  <c r="I77" i="36"/>
  <c r="G119" i="36"/>
  <c r="G138" i="36"/>
  <c r="I138" i="36" s="1"/>
  <c r="G168" i="36"/>
  <c r="I168" i="36" s="1"/>
  <c r="G172" i="36"/>
  <c r="I85" i="36"/>
  <c r="I108" i="36"/>
  <c r="I218" i="36"/>
  <c r="I50" i="36"/>
  <c r="I5" i="36"/>
  <c r="G39" i="36"/>
  <c r="I39" i="36" s="1"/>
  <c r="I112" i="36"/>
  <c r="I142" i="36"/>
  <c r="G24" i="36"/>
  <c r="I24" i="36" s="1"/>
  <c r="G43" i="36"/>
  <c r="I43" i="36" s="1"/>
  <c r="G74" i="36"/>
  <c r="G89" i="36"/>
  <c r="G93" i="36"/>
  <c r="I93" i="36" s="1"/>
  <c r="G116" i="36"/>
  <c r="G123" i="36"/>
  <c r="G131" i="36"/>
  <c r="I131" i="36" s="1"/>
  <c r="G203" i="36"/>
  <c r="G211" i="36"/>
  <c r="I211" i="36" s="1"/>
  <c r="G222" i="36"/>
  <c r="G241" i="36"/>
  <c r="G245" i="36"/>
  <c r="I13" i="42"/>
  <c r="L13" i="42"/>
  <c r="M101" i="42" s="1"/>
  <c r="P183" i="41"/>
  <c r="U35" i="41"/>
  <c r="U54" i="41"/>
  <c r="U34" i="41"/>
  <c r="U140" i="41"/>
  <c r="U112" i="41"/>
  <c r="P117" i="41"/>
  <c r="U20" i="41"/>
  <c r="P151" i="41"/>
  <c r="P128" i="41"/>
  <c r="U142" i="41"/>
  <c r="P123" i="41"/>
  <c r="U111" i="41"/>
  <c r="U109" i="41"/>
  <c r="U53" i="41"/>
  <c r="P119" i="41"/>
  <c r="U50" i="41"/>
  <c r="U99" i="41"/>
  <c r="P163" i="41"/>
  <c r="U98" i="41"/>
  <c r="U95" i="41"/>
  <c r="P178" i="41"/>
  <c r="P162" i="41"/>
  <c r="P108" i="41"/>
  <c r="U94" i="41"/>
  <c r="U93" i="41"/>
  <c r="U89" i="41"/>
  <c r="U88" i="41"/>
  <c r="U188" i="41"/>
  <c r="U86" i="41"/>
  <c r="P46" i="41"/>
  <c r="U186" i="41"/>
  <c r="U75" i="41"/>
  <c r="U182" i="41"/>
  <c r="U172" i="41"/>
  <c r="P171" i="41"/>
  <c r="U52" i="41"/>
  <c r="U161" i="41"/>
  <c r="U51" i="41"/>
  <c r="P41" i="41"/>
  <c r="U141" i="41"/>
  <c r="P167" i="41"/>
  <c r="P57" i="41"/>
  <c r="U121" i="41"/>
  <c r="U40" i="41"/>
  <c r="U31" i="41"/>
  <c r="P31" i="41"/>
  <c r="P48" i="41"/>
  <c r="U48" i="41"/>
  <c r="P30" i="41"/>
  <c r="U30" i="41"/>
  <c r="P66" i="41"/>
  <c r="U66" i="41"/>
  <c r="P120" i="41"/>
  <c r="U120" i="41"/>
  <c r="P27" i="41"/>
  <c r="U137" i="41"/>
  <c r="P137" i="41"/>
  <c r="P62" i="41"/>
  <c r="U62" i="41"/>
  <c r="P26" i="41"/>
  <c r="U26" i="41"/>
  <c r="P154" i="41"/>
  <c r="U154" i="41"/>
  <c r="P135" i="41"/>
  <c r="U135" i="41"/>
  <c r="P118" i="41"/>
  <c r="U118" i="41"/>
  <c r="P100" i="41"/>
  <c r="U100" i="41"/>
  <c r="P61" i="41"/>
  <c r="U61" i="41"/>
  <c r="P78" i="41"/>
  <c r="U78" i="41"/>
  <c r="P131" i="41"/>
  <c r="U131" i="41"/>
  <c r="P115" i="41"/>
  <c r="U115" i="41"/>
  <c r="P114" i="41"/>
  <c r="U114" i="41"/>
  <c r="P166" i="41"/>
  <c r="U166" i="41"/>
  <c r="P113" i="41"/>
  <c r="U113" i="41"/>
  <c r="P181" i="41"/>
  <c r="U181" i="41"/>
  <c r="P180" i="41"/>
  <c r="P146" i="41"/>
  <c r="U146" i="41"/>
  <c r="P179" i="41"/>
  <c r="U179" i="41"/>
  <c r="P16" i="41"/>
  <c r="U134" i="41"/>
  <c r="P33" i="41"/>
  <c r="U33" i="41"/>
  <c r="U133" i="41"/>
  <c r="P32" i="41"/>
  <c r="U32" i="41"/>
  <c r="P15" i="41"/>
  <c r="U15" i="41"/>
  <c r="U132" i="41"/>
  <c r="U38" i="41"/>
  <c r="P23" i="41"/>
  <c r="P159" i="41"/>
  <c r="P90" i="41"/>
  <c r="P55" i="41"/>
  <c r="U55" i="41"/>
  <c r="U126" i="41"/>
  <c r="U175" i="41"/>
  <c r="U74" i="41"/>
  <c r="U174" i="41"/>
  <c r="U73" i="41"/>
  <c r="P187" i="41"/>
  <c r="P157" i="41"/>
  <c r="P139" i="41"/>
  <c r="P36" i="41"/>
  <c r="U173" i="41"/>
  <c r="U72" i="41"/>
  <c r="U69" i="41"/>
  <c r="P68" i="41"/>
  <c r="U21" i="41"/>
  <c r="U153" i="41"/>
  <c r="U152" i="41"/>
  <c r="U92" i="41"/>
  <c r="I11" i="41"/>
  <c r="U91" i="41"/>
  <c r="U71" i="41"/>
  <c r="L11" i="41"/>
  <c r="U170" i="41"/>
  <c r="U150" i="41"/>
  <c r="U130" i="41"/>
  <c r="U110" i="41"/>
  <c r="U70" i="41"/>
  <c r="O11" i="41"/>
  <c r="U189" i="41"/>
  <c r="U169" i="41"/>
  <c r="U149" i="41"/>
  <c r="U129" i="41"/>
  <c r="U49" i="41"/>
  <c r="U29" i="41"/>
  <c r="U155" i="41"/>
  <c r="U168" i="41"/>
  <c r="U148" i="41"/>
  <c r="U28" i="41"/>
  <c r="P101" i="41"/>
  <c r="U147" i="41"/>
  <c r="U127" i="41"/>
  <c r="U107" i="41"/>
  <c r="U87" i="41"/>
  <c r="U67" i="41"/>
  <c r="U47" i="41"/>
  <c r="U106" i="41"/>
  <c r="U185" i="41"/>
  <c r="U165" i="41"/>
  <c r="U145" i="41"/>
  <c r="U125" i="41"/>
  <c r="U105" i="41"/>
  <c r="U85" i="41"/>
  <c r="U65" i="41"/>
  <c r="U45" i="41"/>
  <c r="U25" i="41"/>
  <c r="U14" i="41"/>
  <c r="U184" i="41"/>
  <c r="U164" i="41"/>
  <c r="U144" i="41"/>
  <c r="U124" i="41"/>
  <c r="U104" i="41"/>
  <c r="U84" i="41"/>
  <c r="U64" i="41"/>
  <c r="U44" i="41"/>
  <c r="U24" i="41"/>
  <c r="P160" i="41"/>
  <c r="P82" i="41"/>
  <c r="U143" i="41"/>
  <c r="U103" i="41"/>
  <c r="U83" i="41"/>
  <c r="U63" i="41"/>
  <c r="U43" i="41"/>
  <c r="P13" i="41"/>
  <c r="P97" i="41"/>
  <c r="P19" i="41"/>
  <c r="U122" i="41"/>
  <c r="U102" i="41"/>
  <c r="U42" i="41"/>
  <c r="U22" i="41"/>
  <c r="U81" i="41"/>
  <c r="U80" i="41"/>
  <c r="U60" i="41"/>
  <c r="U59" i="41"/>
  <c r="U39" i="41"/>
  <c r="U158" i="41"/>
  <c r="U138" i="41"/>
  <c r="U58" i="41"/>
  <c r="U18" i="41"/>
  <c r="U177" i="41"/>
  <c r="U77" i="41"/>
  <c r="U37" i="41"/>
  <c r="U17" i="41"/>
  <c r="U176" i="41"/>
  <c r="U156" i="41"/>
  <c r="U136" i="41"/>
  <c r="U116" i="41"/>
  <c r="U96" i="41"/>
  <c r="U76" i="41"/>
  <c r="U56" i="41"/>
  <c r="G11" i="41"/>
  <c r="M13" i="41"/>
  <c r="M11" i="41" s="1"/>
  <c r="J13" i="41"/>
  <c r="J11" i="41" s="1"/>
  <c r="Q11" i="41"/>
  <c r="F11" i="41"/>
  <c r="T11" i="41"/>
  <c r="G9" i="36"/>
  <c r="I9" i="36" s="1"/>
  <c r="G149" i="36"/>
  <c r="G246" i="36"/>
  <c r="G109" i="36"/>
  <c r="G69" i="36"/>
  <c r="I215" i="36" l="1"/>
  <c r="I68" i="36"/>
  <c r="I135" i="36"/>
  <c r="I118" i="36"/>
  <c r="I177" i="36"/>
  <c r="I200" i="36"/>
  <c r="I246" i="36"/>
  <c r="I67" i="36"/>
  <c r="I129" i="36"/>
  <c r="I172" i="36"/>
  <c r="I210" i="36"/>
  <c r="I34" i="36"/>
  <c r="I170" i="36"/>
  <c r="I119" i="36"/>
  <c r="I202" i="36"/>
  <c r="I243" i="36"/>
  <c r="I136" i="36"/>
  <c r="I122" i="36"/>
  <c r="I224" i="36"/>
  <c r="I117" i="36"/>
  <c r="I105" i="36"/>
  <c r="I196" i="36"/>
  <c r="I188" i="36"/>
  <c r="I209" i="36"/>
  <c r="I36" i="36"/>
  <c r="I75" i="36"/>
  <c r="I72" i="36"/>
  <c r="I91" i="36"/>
  <c r="I69" i="36"/>
  <c r="I236" i="36"/>
  <c r="I204" i="36"/>
  <c r="I83" i="36"/>
  <c r="I206" i="36"/>
  <c r="I87" i="36"/>
  <c r="I109" i="36"/>
  <c r="I120" i="36"/>
  <c r="I111" i="36"/>
  <c r="I186" i="36"/>
  <c r="I151" i="36"/>
  <c r="I101" i="36"/>
  <c r="I73" i="36"/>
  <c r="I78" i="36"/>
  <c r="I15" i="36"/>
  <c r="I219" i="36"/>
  <c r="I249" i="36"/>
  <c r="I245" i="36"/>
  <c r="I84" i="36"/>
  <c r="I250" i="36"/>
  <c r="I242" i="36"/>
  <c r="I192" i="36"/>
  <c r="I133" i="36"/>
  <c r="I104" i="36"/>
  <c r="I216" i="36"/>
  <c r="I70" i="36"/>
  <c r="I201" i="36"/>
  <c r="I241" i="36"/>
  <c r="I132" i="36"/>
  <c r="I123" i="36"/>
  <c r="I152" i="36"/>
  <c r="I54" i="36"/>
  <c r="I208" i="36"/>
  <c r="I53" i="36"/>
  <c r="I222" i="36"/>
  <c r="I42" i="36"/>
  <c r="I49" i="36"/>
  <c r="I230" i="36"/>
  <c r="I234" i="36"/>
  <c r="I125" i="36"/>
  <c r="I166" i="36"/>
  <c r="I223" i="36"/>
  <c r="I116" i="36"/>
  <c r="I89" i="36"/>
  <c r="I194" i="36"/>
  <c r="I32" i="36"/>
  <c r="I74" i="36"/>
  <c r="I107" i="36"/>
  <c r="I128" i="36"/>
  <c r="I227" i="36"/>
  <c r="I146" i="36"/>
  <c r="I247" i="36"/>
  <c r="I232" i="36"/>
  <c r="I155" i="36"/>
  <c r="I45" i="36"/>
  <c r="I21" i="36"/>
  <c r="I124" i="36"/>
  <c r="I239" i="36"/>
  <c r="I110" i="36"/>
  <c r="I121" i="36"/>
  <c r="I139" i="36"/>
  <c r="I235" i="36"/>
  <c r="I149" i="36"/>
  <c r="I203" i="36"/>
  <c r="I106" i="36"/>
  <c r="I205" i="36"/>
  <c r="I60" i="36"/>
  <c r="M45" i="42"/>
  <c r="M89" i="42"/>
  <c r="M62" i="42"/>
  <c r="M96" i="42"/>
  <c r="M49" i="42"/>
  <c r="M15" i="42"/>
  <c r="M80" i="42"/>
  <c r="M73" i="42"/>
  <c r="M69" i="42"/>
  <c r="M55" i="42"/>
  <c r="M84" i="42"/>
  <c r="M18" i="42"/>
  <c r="M37" i="42"/>
  <c r="M99" i="42"/>
  <c r="M93" i="42"/>
  <c r="M88" i="42"/>
  <c r="M90" i="42"/>
  <c r="M68" i="42"/>
  <c r="M20" i="42"/>
  <c r="M65" i="42"/>
  <c r="M63" i="42"/>
  <c r="M16" i="42"/>
  <c r="M52" i="42"/>
  <c r="M67" i="42"/>
  <c r="M40" i="42"/>
  <c r="M76" i="42"/>
  <c r="M66" i="42"/>
  <c r="M71" i="42"/>
  <c r="M33" i="42"/>
  <c r="M50" i="42"/>
  <c r="M17" i="42"/>
  <c r="M36" i="42"/>
  <c r="M35" i="42"/>
  <c r="M75" i="42"/>
  <c r="M24" i="42"/>
  <c r="M22" i="42"/>
  <c r="M27" i="42"/>
  <c r="M53" i="42"/>
  <c r="M95" i="42"/>
  <c r="M43" i="42"/>
  <c r="M28" i="42"/>
  <c r="M81" i="42"/>
  <c r="M78" i="42"/>
  <c r="M19" i="42"/>
  <c r="M46" i="42"/>
  <c r="M61" i="42"/>
  <c r="M44" i="42"/>
  <c r="M72" i="42"/>
  <c r="M103" i="42"/>
  <c r="M42" i="42"/>
  <c r="M59" i="42"/>
  <c r="M70" i="42"/>
  <c r="M25" i="42"/>
  <c r="M85" i="42"/>
  <c r="M23" i="42"/>
  <c r="M32" i="42"/>
  <c r="M86" i="42"/>
  <c r="M77" i="42"/>
  <c r="M34" i="42"/>
  <c r="M79" i="42"/>
  <c r="M94" i="42"/>
  <c r="M100" i="42"/>
  <c r="M87" i="42"/>
  <c r="M58" i="42"/>
  <c r="M91" i="42"/>
  <c r="M83" i="42"/>
  <c r="M47" i="42"/>
  <c r="M39" i="42"/>
  <c r="M31" i="42"/>
  <c r="M60" i="42"/>
  <c r="M102" i="42"/>
  <c r="M21" i="42"/>
  <c r="M98" i="42"/>
  <c r="M41" i="42"/>
  <c r="M74" i="42"/>
  <c r="M82" i="42"/>
  <c r="M64" i="42"/>
  <c r="M56" i="42"/>
  <c r="M29" i="42"/>
  <c r="M54" i="42"/>
  <c r="M30" i="42"/>
  <c r="M97" i="42"/>
  <c r="M48" i="42"/>
  <c r="M92" i="42"/>
  <c r="M57" i="42"/>
  <c r="M51" i="42"/>
  <c r="M38" i="42"/>
  <c r="M26" i="42"/>
  <c r="U11" i="41"/>
  <c r="V30" i="41" s="1"/>
  <c r="Y30" i="41" s="1"/>
  <c r="P11" i="41"/>
  <c r="G3" i="40"/>
  <c r="I3" i="40" s="1"/>
  <c r="I2" i="40" a="1"/>
  <c r="I2" i="40" s="1"/>
  <c r="I1" i="40" a="1"/>
  <c r="I1" i="40" s="1"/>
  <c r="P105" i="35" l="1"/>
  <c r="U105" i="35"/>
  <c r="M13" i="42"/>
  <c r="V167" i="41"/>
  <c r="Y167" i="41" s="1"/>
  <c r="V60" i="41"/>
  <c r="Y60" i="41" s="1"/>
  <c r="V101" i="41"/>
  <c r="Y101" i="41" s="1"/>
  <c r="V109" i="41"/>
  <c r="Y109" i="41" s="1"/>
  <c r="V68" i="41"/>
  <c r="Y68" i="41" s="1"/>
  <c r="V174" i="41"/>
  <c r="Y174" i="41" s="1"/>
  <c r="V83" i="41"/>
  <c r="Y83" i="41" s="1"/>
  <c r="V50" i="41"/>
  <c r="Y50" i="41" s="1"/>
  <c r="V186" i="41"/>
  <c r="Y186" i="41" s="1"/>
  <c r="V76" i="41"/>
  <c r="Y76" i="41" s="1"/>
  <c r="V187" i="41"/>
  <c r="Y187" i="41" s="1"/>
  <c r="V79" i="41"/>
  <c r="Y79" i="41" s="1"/>
  <c r="V28" i="41"/>
  <c r="Y28" i="41" s="1"/>
  <c r="V29" i="41"/>
  <c r="Y29" i="41" s="1"/>
  <c r="V48" i="41"/>
  <c r="Y48" i="41" s="1"/>
  <c r="V137" i="41"/>
  <c r="Y137" i="41" s="1"/>
  <c r="V169" i="41"/>
  <c r="Y169" i="41" s="1"/>
  <c r="V97" i="41"/>
  <c r="Y97" i="41" s="1"/>
  <c r="V164" i="41"/>
  <c r="Y164" i="41" s="1"/>
  <c r="V118" i="41"/>
  <c r="Y118" i="41" s="1"/>
  <c r="V138" i="41"/>
  <c r="Y138" i="41" s="1"/>
  <c r="V43" i="41"/>
  <c r="Y43" i="41" s="1"/>
  <c r="V161" i="41"/>
  <c r="Y161" i="41" s="1"/>
  <c r="V15" i="41"/>
  <c r="Y15" i="41" s="1"/>
  <c r="V125" i="41"/>
  <c r="Y125" i="41" s="1"/>
  <c r="V155" i="41"/>
  <c r="Y155" i="41" s="1"/>
  <c r="V126" i="41"/>
  <c r="Y126" i="41" s="1"/>
  <c r="V42" i="41"/>
  <c r="Y42" i="41" s="1"/>
  <c r="V85" i="41"/>
  <c r="Y85" i="41" s="1"/>
  <c r="V111" i="41"/>
  <c r="Y111" i="41" s="1"/>
  <c r="V135" i="41"/>
  <c r="Y135" i="41" s="1"/>
  <c r="V47" i="41"/>
  <c r="Y47" i="41" s="1"/>
  <c r="V49" i="41"/>
  <c r="Y49" i="41" s="1"/>
  <c r="V75" i="41"/>
  <c r="Y75" i="41" s="1"/>
  <c r="V69" i="41"/>
  <c r="Y69" i="41" s="1"/>
  <c r="V24" i="41"/>
  <c r="Y24" i="41" s="1"/>
  <c r="V182" i="41"/>
  <c r="Y182" i="41" s="1"/>
  <c r="V188" i="41"/>
  <c r="Y188" i="41" s="1"/>
  <c r="V81" i="41"/>
  <c r="Y81" i="41" s="1"/>
  <c r="V45" i="41"/>
  <c r="Y45" i="41" s="1"/>
  <c r="V20" i="41"/>
  <c r="Y20" i="41" s="1"/>
  <c r="V146" i="41"/>
  <c r="Y146" i="41" s="1"/>
  <c r="V176" i="41"/>
  <c r="Y176" i="41" s="1"/>
  <c r="V170" i="41"/>
  <c r="Y170" i="41" s="1"/>
  <c r="V38" i="41"/>
  <c r="Y38" i="41" s="1"/>
  <c r="V142" i="41"/>
  <c r="Y142" i="41" s="1"/>
  <c r="V70" i="41"/>
  <c r="Y70" i="41" s="1"/>
  <c r="V150" i="41"/>
  <c r="Y150" i="41" s="1"/>
  <c r="V40" i="41"/>
  <c r="Y40" i="41" s="1"/>
  <c r="V36" i="41"/>
  <c r="Y36" i="41" s="1"/>
  <c r="V185" i="41"/>
  <c r="Y185" i="41" s="1"/>
  <c r="V92" i="41"/>
  <c r="Y92" i="41" s="1"/>
  <c r="V128" i="41"/>
  <c r="Y128" i="41" s="1"/>
  <c r="V86" i="41"/>
  <c r="Y86" i="41" s="1"/>
  <c r="V136" i="41"/>
  <c r="Y136" i="41" s="1"/>
  <c r="V168" i="41"/>
  <c r="Y168" i="41" s="1"/>
  <c r="V23" i="41"/>
  <c r="Y23" i="41" s="1"/>
  <c r="V154" i="41"/>
  <c r="Y154" i="41" s="1"/>
  <c r="V153" i="41"/>
  <c r="Y153" i="41" s="1"/>
  <c r="V61" i="41"/>
  <c r="Y61" i="41" s="1"/>
  <c r="V181" i="41"/>
  <c r="Y181" i="41" s="1"/>
  <c r="V157" i="41"/>
  <c r="Y157" i="41" s="1"/>
  <c r="V65" i="41"/>
  <c r="Y65" i="41" s="1"/>
  <c r="V143" i="41"/>
  <c r="Y143" i="41" s="1"/>
  <c r="V100" i="41"/>
  <c r="Y100" i="41" s="1"/>
  <c r="V123" i="41"/>
  <c r="Y123" i="41" s="1"/>
  <c r="V89" i="41"/>
  <c r="Y89" i="41" s="1"/>
  <c r="V156" i="41"/>
  <c r="Y156" i="41" s="1"/>
  <c r="V141" i="41"/>
  <c r="Y141" i="41" s="1"/>
  <c r="V35" i="41"/>
  <c r="Y35" i="41" s="1"/>
  <c r="V117" i="41"/>
  <c r="Y117" i="41" s="1"/>
  <c r="V165" i="41"/>
  <c r="Y165" i="41" s="1"/>
  <c r="V120" i="41"/>
  <c r="Y120" i="41" s="1"/>
  <c r="V151" i="41"/>
  <c r="Y151" i="41" s="1"/>
  <c r="V166" i="41"/>
  <c r="Y166" i="41" s="1"/>
  <c r="V163" i="41"/>
  <c r="Y163" i="41" s="1"/>
  <c r="V44" i="41"/>
  <c r="Y44" i="41" s="1"/>
  <c r="V103" i="41"/>
  <c r="Y103" i="41" s="1"/>
  <c r="V105" i="41"/>
  <c r="Y105" i="41" s="1"/>
  <c r="V88" i="41"/>
  <c r="Y88" i="41" s="1"/>
  <c r="V78" i="41"/>
  <c r="Y78" i="41" s="1"/>
  <c r="V55" i="41"/>
  <c r="Y55" i="41" s="1"/>
  <c r="V95" i="41"/>
  <c r="Y95" i="41" s="1"/>
  <c r="V53" i="41"/>
  <c r="Y53" i="41" s="1"/>
  <c r="V144" i="41"/>
  <c r="Y144" i="41" s="1"/>
  <c r="V80" i="41"/>
  <c r="Y80" i="41" s="1"/>
  <c r="V63" i="41"/>
  <c r="Y63" i="41" s="1"/>
  <c r="V184" i="41"/>
  <c r="Y184" i="41" s="1"/>
  <c r="V13" i="41"/>
  <c r="Y13" i="41" s="1"/>
  <c r="V26" i="41"/>
  <c r="Y26" i="41" s="1"/>
  <c r="V114" i="41"/>
  <c r="Y114" i="41" s="1"/>
  <c r="V41" i="41"/>
  <c r="Y41" i="41" s="1"/>
  <c r="V113" i="41"/>
  <c r="Y113" i="41" s="1"/>
  <c r="V91" i="41"/>
  <c r="Y91" i="41" s="1"/>
  <c r="V116" i="41"/>
  <c r="Y116" i="41" s="1"/>
  <c r="V59" i="41"/>
  <c r="Y59" i="41" s="1"/>
  <c r="V14" i="41"/>
  <c r="Y14" i="41" s="1"/>
  <c r="V46" i="41"/>
  <c r="Y46" i="41" s="1"/>
  <c r="V180" i="41"/>
  <c r="Y180" i="41" s="1"/>
  <c r="V72" i="41"/>
  <c r="Y72" i="41" s="1"/>
  <c r="V124" i="41"/>
  <c r="Y124" i="41" s="1"/>
  <c r="V189" i="41"/>
  <c r="Y189" i="41" s="1"/>
  <c r="V84" i="41"/>
  <c r="Y84" i="41" s="1"/>
  <c r="V122" i="41"/>
  <c r="Y122" i="41" s="1"/>
  <c r="V119" i="41"/>
  <c r="Y119" i="41" s="1"/>
  <c r="V82" i="41"/>
  <c r="Y82" i="41" s="1"/>
  <c r="V175" i="41"/>
  <c r="Y175" i="41" s="1"/>
  <c r="V133" i="41"/>
  <c r="Y133" i="41" s="1"/>
  <c r="V145" i="41"/>
  <c r="Y145" i="41" s="1"/>
  <c r="V149" i="41"/>
  <c r="Y149" i="41" s="1"/>
  <c r="V39" i="41"/>
  <c r="Y39" i="41" s="1"/>
  <c r="V34" i="41"/>
  <c r="Y34" i="41" s="1"/>
  <c r="V74" i="41"/>
  <c r="Y74" i="41" s="1"/>
  <c r="V179" i="41"/>
  <c r="Y179" i="41" s="1"/>
  <c r="V33" i="41"/>
  <c r="Y33" i="41" s="1"/>
  <c r="V148" i="41"/>
  <c r="Y148" i="41" s="1"/>
  <c r="V22" i="41"/>
  <c r="Y22" i="41" s="1"/>
  <c r="V96" i="41"/>
  <c r="Y96" i="41" s="1"/>
  <c r="V56" i="41"/>
  <c r="Y56" i="41" s="1"/>
  <c r="V102" i="41"/>
  <c r="Y102" i="41" s="1"/>
  <c r="V183" i="41"/>
  <c r="Y183" i="41" s="1"/>
  <c r="V178" i="41"/>
  <c r="Y178" i="41" s="1"/>
  <c r="V90" i="41"/>
  <c r="Y90" i="41" s="1"/>
  <c r="V140" i="41"/>
  <c r="Y140" i="41" s="1"/>
  <c r="V173" i="41"/>
  <c r="Y173" i="41" s="1"/>
  <c r="V58" i="41"/>
  <c r="Y58" i="41" s="1"/>
  <c r="V77" i="41"/>
  <c r="Y77" i="41" s="1"/>
  <c r="V152" i="41"/>
  <c r="Y152" i="41" s="1"/>
  <c r="V158" i="41"/>
  <c r="Y158" i="41" s="1"/>
  <c r="V31" i="41"/>
  <c r="Y31" i="41" s="1"/>
  <c r="V131" i="41"/>
  <c r="Y131" i="41" s="1"/>
  <c r="V27" i="41"/>
  <c r="Y27" i="41" s="1"/>
  <c r="V21" i="41"/>
  <c r="Y21" i="41" s="1"/>
  <c r="V172" i="41"/>
  <c r="Y172" i="41" s="1"/>
  <c r="V147" i="41"/>
  <c r="Y147" i="41" s="1"/>
  <c r="V64" i="41"/>
  <c r="Y64" i="41" s="1"/>
  <c r="V25" i="41"/>
  <c r="Y25" i="41" s="1"/>
  <c r="V71" i="41"/>
  <c r="Y71" i="41" s="1"/>
  <c r="V57" i="41"/>
  <c r="Y57" i="41" s="1"/>
  <c r="V16" i="41"/>
  <c r="Y16" i="41" s="1"/>
  <c r="V171" i="41"/>
  <c r="Y171" i="41" s="1"/>
  <c r="V54" i="41"/>
  <c r="Y54" i="41" s="1"/>
  <c r="V93" i="41"/>
  <c r="Y93" i="41" s="1"/>
  <c r="V18" i="41"/>
  <c r="Y18" i="41" s="1"/>
  <c r="V62" i="41"/>
  <c r="Y62" i="41" s="1"/>
  <c r="V110" i="41"/>
  <c r="Y110" i="41" s="1"/>
  <c r="V139" i="41"/>
  <c r="Y139" i="41" s="1"/>
  <c r="V159" i="41"/>
  <c r="Y159" i="41" s="1"/>
  <c r="V107" i="41"/>
  <c r="Y107" i="41" s="1"/>
  <c r="V67" i="41"/>
  <c r="Y67" i="41" s="1"/>
  <c r="V37" i="41"/>
  <c r="Y37" i="41" s="1"/>
  <c r="V127" i="41"/>
  <c r="Y127" i="41" s="1"/>
  <c r="V98" i="41"/>
  <c r="Y98" i="41" s="1"/>
  <c r="V121" i="41"/>
  <c r="Y121" i="41" s="1"/>
  <c r="V162" i="41"/>
  <c r="Y162" i="41" s="1"/>
  <c r="V73" i="41"/>
  <c r="Y73" i="41" s="1"/>
  <c r="V87" i="41"/>
  <c r="Y87" i="41" s="1"/>
  <c r="V17" i="41"/>
  <c r="Y17" i="41" s="1"/>
  <c r="V104" i="41"/>
  <c r="Y104" i="41" s="1"/>
  <c r="V51" i="41"/>
  <c r="Y51" i="41" s="1"/>
  <c r="V134" i="41"/>
  <c r="Y134" i="41" s="1"/>
  <c r="V108" i="41"/>
  <c r="Y108" i="41" s="1"/>
  <c r="V32" i="41"/>
  <c r="Y32" i="41" s="1"/>
  <c r="V130" i="41"/>
  <c r="Y130" i="41" s="1"/>
  <c r="V106" i="41"/>
  <c r="Y106" i="41" s="1"/>
  <c r="V129" i="41"/>
  <c r="Y129" i="41" s="1"/>
  <c r="V177" i="41"/>
  <c r="Y177" i="41" s="1"/>
  <c r="V66" i="41"/>
  <c r="Y66" i="41" s="1"/>
  <c r="V115" i="41"/>
  <c r="Y115" i="41" s="1"/>
  <c r="V94" i="41"/>
  <c r="Y94" i="41" s="1"/>
  <c r="V160" i="41"/>
  <c r="Y160" i="41" s="1"/>
  <c r="V52" i="41"/>
  <c r="Y52" i="41" s="1"/>
  <c r="V132" i="41"/>
  <c r="Y132" i="41" s="1"/>
  <c r="V19" i="41"/>
  <c r="Y19" i="41" s="1"/>
  <c r="V112" i="41"/>
  <c r="Y112" i="41" s="1"/>
  <c r="V99" i="41"/>
  <c r="Y99" i="41" s="1"/>
  <c r="Y11" i="41" l="1"/>
  <c r="O12" i="42"/>
  <c r="AA32" i="42"/>
  <c r="AB32" i="42"/>
  <c r="Z32" i="42"/>
  <c r="AB19" i="42"/>
  <c r="AA19" i="42"/>
  <c r="AB20" i="42"/>
  <c r="AA20" i="42"/>
  <c r="AB95" i="42"/>
  <c r="AA95" i="42"/>
  <c r="Z20" i="42"/>
  <c r="AB75" i="42"/>
  <c r="AA75" i="42"/>
  <c r="Z75" i="42"/>
  <c r="AB45" i="42"/>
  <c r="V11" i="41"/>
  <c r="AB43" i="42" l="1"/>
  <c r="AA77" i="42"/>
  <c r="Z72" i="42"/>
  <c r="AB81" i="42"/>
  <c r="AB46" i="42"/>
  <c r="AB85" i="42"/>
  <c r="Z46" i="42"/>
  <c r="AA96" i="42"/>
  <c r="AA46" i="42"/>
  <c r="Z77" i="42"/>
  <c r="AA72" i="42"/>
  <c r="AB49" i="42"/>
  <c r="AB42" i="42"/>
  <c r="AB61" i="42"/>
  <c r="Z59" i="42"/>
  <c r="AB59" i="42"/>
  <c r="AA27" i="42"/>
  <c r="AB96" i="42"/>
  <c r="AB53" i="42"/>
  <c r="AA68" i="42"/>
  <c r="AA18" i="42"/>
  <c r="Z68" i="42"/>
  <c r="Z53" i="42"/>
  <c r="AB68" i="42"/>
  <c r="AA65" i="42"/>
  <c r="AB65" i="42"/>
  <c r="Z36" i="42"/>
  <c r="AA36" i="42"/>
  <c r="AB86" i="42"/>
  <c r="Z17" i="42"/>
  <c r="AA17" i="42"/>
  <c r="AB17" i="42"/>
  <c r="AA62" i="42"/>
  <c r="AA71" i="42"/>
  <c r="AB71" i="42"/>
  <c r="AB90" i="42"/>
  <c r="AB22" i="42"/>
  <c r="AB80" i="42"/>
  <c r="AB89" i="42"/>
  <c r="AB25" i="42"/>
  <c r="AA66" i="42"/>
  <c r="AA22" i="42"/>
  <c r="AB69" i="42"/>
  <c r="Z89" i="42"/>
  <c r="AA101" i="42"/>
  <c r="Z33" i="42"/>
  <c r="AA78" i="42"/>
  <c r="AB55" i="42"/>
  <c r="AA55" i="42"/>
  <c r="AA33" i="42"/>
  <c r="AB28" i="42"/>
  <c r="AB24" i="42"/>
  <c r="AA24" i="42"/>
  <c r="AA52" i="42"/>
  <c r="Z52" i="42"/>
  <c r="AB52" i="42"/>
  <c r="AA88" i="42"/>
  <c r="AB88" i="42"/>
  <c r="AB70" i="42"/>
  <c r="Z24" i="42"/>
  <c r="AB99" i="42"/>
  <c r="AA99" i="42"/>
  <c r="AB33" i="42"/>
  <c r="AB35" i="42"/>
  <c r="Z35" i="42"/>
  <c r="AA35" i="42"/>
  <c r="Z37" i="42"/>
  <c r="AA37" i="42"/>
  <c r="AB37" i="42"/>
  <c r="AA57" i="42"/>
  <c r="AB57" i="42"/>
  <c r="AB97" i="42"/>
  <c r="AA97" i="42"/>
  <c r="AB48" i="42"/>
  <c r="Z48" i="42"/>
  <c r="AA48" i="42"/>
  <c r="AB54" i="42"/>
  <c r="AA54" i="42"/>
  <c r="Z29" i="42"/>
  <c r="AA29" i="42"/>
  <c r="AB56" i="42"/>
  <c r="AA56" i="42"/>
  <c r="AB39" i="42"/>
  <c r="AB64" i="42"/>
  <c r="AA64" i="42"/>
  <c r="AA92" i="42"/>
  <c r="AB92" i="42"/>
  <c r="AA58" i="42"/>
  <c r="AB58" i="42"/>
  <c r="AB60" i="42"/>
  <c r="AA60" i="42"/>
  <c r="AB41" i="42"/>
  <c r="AB82" i="42"/>
  <c r="AB51" i="42"/>
  <c r="AA51" i="42"/>
  <c r="Z51" i="42"/>
  <c r="AB79" i="42"/>
  <c r="AB102" i="42"/>
  <c r="AA102" i="42"/>
  <c r="AB87" i="42"/>
  <c r="AA87" i="42"/>
  <c r="Z30" i="42"/>
  <c r="AB30" i="42"/>
  <c r="AA30" i="42"/>
  <c r="Z26" i="42"/>
  <c r="AB26" i="42"/>
  <c r="AA26" i="42"/>
  <c r="AB74" i="42"/>
  <c r="AA74" i="42"/>
  <c r="Z74" i="42"/>
  <c r="AB83" i="42"/>
  <c r="AA31" i="42"/>
  <c r="Z31" i="42"/>
  <c r="AB31" i="42"/>
  <c r="AB91" i="42"/>
  <c r="AA91" i="42"/>
  <c r="Z91" i="42"/>
  <c r="AB34" i="42"/>
  <c r="Z38" i="42"/>
  <c r="AA38" i="42"/>
  <c r="AB38" i="42"/>
  <c r="AA15" i="42" l="1"/>
  <c r="Z15" i="42"/>
  <c r="AB15" i="42"/>
  <c r="G111" i="35" l="1"/>
  <c r="G110" i="35"/>
  <c r="G177" i="35"/>
  <c r="G258" i="35"/>
  <c r="G175" i="35"/>
  <c r="G109" i="35"/>
  <c r="G226" i="35"/>
  <c r="G225" i="35"/>
  <c r="G224" i="35"/>
  <c r="G172" i="35"/>
  <c r="U108" i="35"/>
  <c r="G171" i="35"/>
  <c r="G107" i="35"/>
  <c r="G257" i="35"/>
  <c r="G256" i="35"/>
  <c r="G222" i="35"/>
  <c r="G221" i="35"/>
  <c r="G67" i="35"/>
  <c r="G220" i="35"/>
  <c r="G219" i="35"/>
  <c r="G218" i="35"/>
  <c r="G217" i="35"/>
  <c r="G216" i="35"/>
  <c r="G104" i="35"/>
  <c r="G215" i="35"/>
  <c r="G103" i="35"/>
  <c r="G102" i="35"/>
  <c r="P102" i="35"/>
  <c r="G101" i="35"/>
  <c r="G65" i="35"/>
  <c r="G212" i="35"/>
  <c r="G169" i="35"/>
  <c r="G167" i="35"/>
  <c r="G99" i="35"/>
  <c r="G255" i="35"/>
  <c r="G98" i="35"/>
  <c r="G97" i="35"/>
  <c r="G207" i="35"/>
  <c r="G206" i="35"/>
  <c r="U206" i="35"/>
  <c r="G203" i="35"/>
  <c r="G202" i="35"/>
  <c r="G201" i="35"/>
  <c r="G200" i="35"/>
  <c r="G94" i="35"/>
  <c r="G199" i="35"/>
  <c r="G166" i="35"/>
  <c r="G198" i="35"/>
  <c r="G93" i="35"/>
  <c r="G92" i="35"/>
  <c r="G91" i="35"/>
  <c r="G197" i="35"/>
  <c r="G45" i="35"/>
  <c r="G90" i="35"/>
  <c r="G165" i="35"/>
  <c r="G64" i="35"/>
  <c r="G63" i="35"/>
  <c r="G62" i="35"/>
  <c r="G163" i="35"/>
  <c r="G195" i="35"/>
  <c r="G162" i="35"/>
  <c r="G161" i="35"/>
  <c r="G88" i="35"/>
  <c r="G87" i="35"/>
  <c r="G61" i="35"/>
  <c r="G253" i="35"/>
  <c r="G86" i="35"/>
  <c r="G85" i="35"/>
  <c r="G194" i="35"/>
  <c r="G84" i="35"/>
  <c r="G160" i="35"/>
  <c r="U159" i="35"/>
  <c r="G83" i="35"/>
  <c r="G192" i="35"/>
  <c r="G82" i="35"/>
  <c r="G158" i="35"/>
  <c r="G81" i="35"/>
  <c r="G252" i="35"/>
  <c r="G80" i="35"/>
  <c r="G79" i="35"/>
  <c r="G78" i="35"/>
  <c r="G77" i="35"/>
  <c r="G76" i="35"/>
  <c r="G75" i="35"/>
  <c r="G191" i="35"/>
  <c r="G60" i="35"/>
  <c r="G157" i="35"/>
  <c r="G190" i="35"/>
  <c r="G188" i="35"/>
  <c r="G187" i="35"/>
  <c r="G156" i="35"/>
  <c r="G74" i="35"/>
  <c r="G44" i="35"/>
  <c r="G155" i="35"/>
  <c r="G250" i="35"/>
  <c r="G59" i="35"/>
  <c r="G73" i="35"/>
  <c r="G154" i="35"/>
  <c r="G153" i="35"/>
  <c r="G152" i="35"/>
  <c r="G151" i="35"/>
  <c r="G248" i="35"/>
  <c r="G186" i="35"/>
  <c r="G247" i="35"/>
  <c r="G185" i="35"/>
  <c r="G149" i="35"/>
  <c r="G246" i="35"/>
  <c r="G58" i="35"/>
  <c r="G245" i="35"/>
  <c r="G244" i="35"/>
  <c r="G243" i="35"/>
  <c r="G242" i="35"/>
  <c r="G241" i="35"/>
  <c r="G148" i="35"/>
  <c r="G240" i="35"/>
  <c r="G146" i="35"/>
  <c r="G24" i="35"/>
  <c r="G145" i="35"/>
  <c r="G144" i="35"/>
  <c r="G71" i="35"/>
  <c r="G43" i="35"/>
  <c r="G70" i="35"/>
  <c r="G239" i="35"/>
  <c r="G238" i="35"/>
  <c r="P238" i="35"/>
  <c r="G69" i="35"/>
  <c r="G184" i="35"/>
  <c r="G183" i="35"/>
  <c r="G68" i="35"/>
  <c r="G143" i="35"/>
  <c r="G142" i="35"/>
  <c r="G141" i="35"/>
  <c r="G237" i="35"/>
  <c r="G140" i="35"/>
  <c r="G139" i="35"/>
  <c r="G23" i="35"/>
  <c r="G138" i="35"/>
  <c r="G22" i="35"/>
  <c r="G236" i="35"/>
  <c r="G137" i="35"/>
  <c r="P135" i="35"/>
  <c r="G134" i="35"/>
  <c r="G133" i="35"/>
  <c r="G31" i="35"/>
  <c r="G132" i="35"/>
  <c r="G131" i="35"/>
  <c r="G130" i="35"/>
  <c r="G235" i="35"/>
  <c r="G234" i="35"/>
  <c r="G129" i="35"/>
  <c r="G56" i="35"/>
  <c r="G128" i="35"/>
  <c r="G18" i="35"/>
  <c r="G127" i="35"/>
  <c r="G180" i="35"/>
  <c r="G126" i="35"/>
  <c r="G125" i="35"/>
  <c r="G124" i="35"/>
  <c r="G179" i="35"/>
  <c r="G233" i="35"/>
  <c r="P233" i="35"/>
  <c r="G123" i="35"/>
  <c r="G53" i="35"/>
  <c r="G232" i="35"/>
  <c r="G122" i="35"/>
  <c r="G52" i="35"/>
  <c r="G121" i="35"/>
  <c r="G120" i="35"/>
  <c r="G231" i="35"/>
  <c r="G119" i="35"/>
  <c r="G178" i="35"/>
  <c r="G40" i="35"/>
  <c r="G39" i="35"/>
  <c r="G30" i="35"/>
  <c r="G17" i="35"/>
  <c r="G118" i="35"/>
  <c r="G117" i="35"/>
  <c r="G229" i="35"/>
  <c r="U229" i="35"/>
  <c r="G51" i="35"/>
  <c r="G116" i="35"/>
  <c r="G38" i="35"/>
  <c r="G115" i="35"/>
  <c r="G29" i="35"/>
  <c r="G28" i="35"/>
  <c r="G228" i="35"/>
  <c r="G16" i="35"/>
  <c r="G37" i="35"/>
  <c r="G36" i="35"/>
  <c r="G35" i="35"/>
  <c r="G50" i="35"/>
  <c r="G114" i="35"/>
  <c r="G27" i="35"/>
  <c r="G15" i="35"/>
  <c r="G48" i="35"/>
  <c r="G113" i="35"/>
  <c r="G26" i="35"/>
  <c r="G34" i="35"/>
  <c r="G33" i="35"/>
  <c r="G20" i="35"/>
  <c r="G25" i="35"/>
  <c r="F3" i="36"/>
  <c r="G32" i="35"/>
  <c r="G19" i="35"/>
  <c r="E3" i="36"/>
  <c r="G13" i="35"/>
  <c r="U13" i="35"/>
  <c r="U135" i="35"/>
  <c r="U165" i="35"/>
  <c r="U188" i="35"/>
  <c r="U233" i="35"/>
  <c r="U246" i="35"/>
  <c r="T13" i="35"/>
  <c r="P108" i="35"/>
  <c r="P159" i="35"/>
  <c r="P165" i="35"/>
  <c r="P188" i="35"/>
  <c r="P246" i="35"/>
  <c r="M14" i="35"/>
  <c r="M15" i="35"/>
  <c r="M16" i="35"/>
  <c r="M17" i="35"/>
  <c r="M18" i="35"/>
  <c r="M19" i="35"/>
  <c r="M20" i="35"/>
  <c r="M21" i="35"/>
  <c r="M22" i="35"/>
  <c r="M23" i="35"/>
  <c r="M24" i="35"/>
  <c r="M25" i="35"/>
  <c r="M26" i="35"/>
  <c r="M27" i="35"/>
  <c r="M28" i="35"/>
  <c r="M29" i="35"/>
  <c r="M30" i="35"/>
  <c r="M31" i="35"/>
  <c r="M32" i="35"/>
  <c r="M33" i="35"/>
  <c r="M34" i="35"/>
  <c r="M35" i="35"/>
  <c r="M36" i="35"/>
  <c r="M37" i="35"/>
  <c r="M38" i="35"/>
  <c r="M39" i="35"/>
  <c r="M40" i="35"/>
  <c r="M41" i="35"/>
  <c r="M42" i="35"/>
  <c r="M43" i="35"/>
  <c r="M44" i="35"/>
  <c r="M45" i="35"/>
  <c r="M46" i="35"/>
  <c r="M47" i="35"/>
  <c r="M48" i="35"/>
  <c r="M49" i="35"/>
  <c r="M50" i="35"/>
  <c r="M51" i="35"/>
  <c r="M52" i="35"/>
  <c r="M53" i="35"/>
  <c r="M54" i="35"/>
  <c r="M55" i="35"/>
  <c r="M56" i="35"/>
  <c r="M57" i="35"/>
  <c r="M58" i="35"/>
  <c r="M59" i="35"/>
  <c r="M60" i="35"/>
  <c r="M61" i="35"/>
  <c r="M62" i="35"/>
  <c r="M63" i="35"/>
  <c r="M64" i="35"/>
  <c r="M65" i="35"/>
  <c r="M66" i="35"/>
  <c r="M67" i="35"/>
  <c r="M68" i="35"/>
  <c r="M69" i="35"/>
  <c r="M70" i="35"/>
  <c r="M71" i="35"/>
  <c r="M72" i="35"/>
  <c r="M73" i="35"/>
  <c r="M74" i="35"/>
  <c r="M75" i="35"/>
  <c r="M76" i="35"/>
  <c r="M77" i="35"/>
  <c r="M78" i="35"/>
  <c r="M79" i="35"/>
  <c r="M80" i="35"/>
  <c r="M81" i="35"/>
  <c r="M82" i="35"/>
  <c r="M83" i="35"/>
  <c r="M84" i="35"/>
  <c r="M85" i="35"/>
  <c r="M86" i="35"/>
  <c r="M87" i="35"/>
  <c r="M88" i="35"/>
  <c r="M89" i="35"/>
  <c r="M90" i="35"/>
  <c r="M91" i="35"/>
  <c r="M92" i="35"/>
  <c r="M93" i="35"/>
  <c r="M94" i="35"/>
  <c r="M95" i="35"/>
  <c r="M96" i="35"/>
  <c r="M97" i="35"/>
  <c r="M98" i="35"/>
  <c r="M99" i="35"/>
  <c r="M100" i="35"/>
  <c r="M101" i="35"/>
  <c r="M102" i="35"/>
  <c r="M103" i="35"/>
  <c r="M104" i="35"/>
  <c r="M106" i="35"/>
  <c r="M107" i="35"/>
  <c r="M108" i="35"/>
  <c r="M109" i="35"/>
  <c r="M110" i="35"/>
  <c r="M111" i="35"/>
  <c r="M112" i="35"/>
  <c r="M113" i="35"/>
  <c r="M114" i="35"/>
  <c r="M115" i="35"/>
  <c r="M116" i="35"/>
  <c r="M117" i="35"/>
  <c r="M118" i="35"/>
  <c r="M119" i="35"/>
  <c r="M120" i="35"/>
  <c r="M121" i="35"/>
  <c r="M122" i="35"/>
  <c r="M123" i="35"/>
  <c r="M124" i="35"/>
  <c r="M125" i="35"/>
  <c r="M126" i="35"/>
  <c r="M127" i="35"/>
  <c r="M128" i="35"/>
  <c r="M129" i="35"/>
  <c r="M130" i="35"/>
  <c r="M131" i="35"/>
  <c r="M132" i="35"/>
  <c r="M133" i="35"/>
  <c r="M134" i="35"/>
  <c r="M135" i="35"/>
  <c r="M136" i="35"/>
  <c r="M137" i="35"/>
  <c r="M138" i="35"/>
  <c r="M139" i="35"/>
  <c r="M140" i="35"/>
  <c r="M141" i="35"/>
  <c r="M142" i="35"/>
  <c r="M143" i="35"/>
  <c r="M144" i="35"/>
  <c r="M145" i="35"/>
  <c r="M146" i="35"/>
  <c r="M147" i="35"/>
  <c r="M148" i="35"/>
  <c r="M149" i="35"/>
  <c r="M150" i="35"/>
  <c r="M151" i="35"/>
  <c r="M152" i="35"/>
  <c r="M153" i="35"/>
  <c r="M154" i="35"/>
  <c r="M155" i="35"/>
  <c r="M156" i="35"/>
  <c r="M157" i="35"/>
  <c r="M158" i="35"/>
  <c r="M159" i="35"/>
  <c r="M160" i="35"/>
  <c r="M161" i="35"/>
  <c r="M162" i="35"/>
  <c r="M163" i="35"/>
  <c r="M164" i="35"/>
  <c r="M165" i="35"/>
  <c r="M166" i="35"/>
  <c r="M167" i="35"/>
  <c r="M168" i="35"/>
  <c r="M169" i="35"/>
  <c r="M170" i="35"/>
  <c r="M171" i="35"/>
  <c r="M172" i="35"/>
  <c r="M173" i="35"/>
  <c r="M174" i="35"/>
  <c r="M175" i="35"/>
  <c r="M176" i="35"/>
  <c r="M177" i="35"/>
  <c r="M178" i="35"/>
  <c r="M179" i="35"/>
  <c r="M180" i="35"/>
  <c r="M181" i="35"/>
  <c r="M182" i="35"/>
  <c r="M183" i="35"/>
  <c r="M184" i="35"/>
  <c r="M185" i="35"/>
  <c r="M186" i="35"/>
  <c r="M187" i="35"/>
  <c r="M188" i="35"/>
  <c r="M189" i="35"/>
  <c r="M190" i="35"/>
  <c r="M191" i="35"/>
  <c r="M192" i="35"/>
  <c r="M193" i="35"/>
  <c r="M194" i="35"/>
  <c r="M195" i="35"/>
  <c r="M196" i="35"/>
  <c r="M197" i="35"/>
  <c r="M198" i="35"/>
  <c r="M199" i="35"/>
  <c r="M200" i="35"/>
  <c r="M201" i="35"/>
  <c r="M202" i="35"/>
  <c r="M203" i="35"/>
  <c r="M204" i="35"/>
  <c r="M205" i="35"/>
  <c r="M206" i="35"/>
  <c r="M207" i="35"/>
  <c r="M208" i="35"/>
  <c r="M209" i="35"/>
  <c r="M210" i="35"/>
  <c r="M211" i="35"/>
  <c r="M212" i="35"/>
  <c r="M213" i="35"/>
  <c r="M214" i="35"/>
  <c r="M215" i="35"/>
  <c r="M216" i="35"/>
  <c r="M217" i="35"/>
  <c r="M218" i="35"/>
  <c r="M219" i="35"/>
  <c r="M220" i="35"/>
  <c r="M221" i="35"/>
  <c r="M222" i="35"/>
  <c r="M223" i="35"/>
  <c r="M224" i="35"/>
  <c r="M225" i="35"/>
  <c r="M226" i="35"/>
  <c r="M227" i="35"/>
  <c r="M228" i="35"/>
  <c r="M229" i="35"/>
  <c r="M230" i="35"/>
  <c r="M231" i="35"/>
  <c r="M232" i="35"/>
  <c r="M233" i="35"/>
  <c r="M234" i="35"/>
  <c r="M235" i="35"/>
  <c r="M236" i="35"/>
  <c r="M237" i="35"/>
  <c r="M238" i="35"/>
  <c r="M239" i="35"/>
  <c r="M240" i="35"/>
  <c r="M241" i="35"/>
  <c r="M242" i="35"/>
  <c r="M243" i="35"/>
  <c r="M244" i="35"/>
  <c r="M245" i="35"/>
  <c r="M246" i="35"/>
  <c r="M247" i="35"/>
  <c r="M248" i="35"/>
  <c r="M249" i="35"/>
  <c r="M250" i="35"/>
  <c r="M251" i="35"/>
  <c r="M252" i="35"/>
  <c r="M253" i="35"/>
  <c r="M254" i="35"/>
  <c r="M255" i="35"/>
  <c r="M256" i="35"/>
  <c r="M257" i="35"/>
  <c r="M258" i="35"/>
  <c r="M259" i="35"/>
  <c r="J14" i="35"/>
  <c r="J15" i="35"/>
  <c r="J16" i="35"/>
  <c r="J17" i="35"/>
  <c r="J18" i="35"/>
  <c r="J19" i="35"/>
  <c r="J20" i="35"/>
  <c r="I11" i="35"/>
  <c r="J21" i="35"/>
  <c r="J22" i="35"/>
  <c r="J23" i="35"/>
  <c r="J24" i="35"/>
  <c r="J25" i="35"/>
  <c r="J26" i="35"/>
  <c r="J27" i="35"/>
  <c r="J28" i="35"/>
  <c r="J29" i="35"/>
  <c r="J30" i="35"/>
  <c r="J31" i="35"/>
  <c r="J32" i="35"/>
  <c r="J33" i="35"/>
  <c r="J34" i="35"/>
  <c r="J35" i="35"/>
  <c r="J36" i="35"/>
  <c r="J37" i="35"/>
  <c r="J38" i="35"/>
  <c r="J39" i="35"/>
  <c r="J40" i="35"/>
  <c r="J41" i="35"/>
  <c r="J42" i="35"/>
  <c r="J43" i="35"/>
  <c r="J44" i="35"/>
  <c r="J45" i="35"/>
  <c r="J46" i="35"/>
  <c r="J47" i="35"/>
  <c r="J48" i="35"/>
  <c r="J49" i="35"/>
  <c r="J50" i="35"/>
  <c r="J51" i="35"/>
  <c r="J52" i="35"/>
  <c r="J53" i="35"/>
  <c r="J54" i="35"/>
  <c r="J55" i="35"/>
  <c r="J56" i="35"/>
  <c r="J57" i="35"/>
  <c r="J58" i="35"/>
  <c r="J59" i="35"/>
  <c r="J60" i="35"/>
  <c r="J61" i="35"/>
  <c r="J62" i="35"/>
  <c r="J63" i="35"/>
  <c r="J64" i="35"/>
  <c r="J65" i="35"/>
  <c r="J66" i="35"/>
  <c r="J67" i="35"/>
  <c r="J68" i="35"/>
  <c r="J69" i="35"/>
  <c r="J70" i="35"/>
  <c r="J71" i="35"/>
  <c r="J72" i="35"/>
  <c r="J73" i="35"/>
  <c r="J74" i="35"/>
  <c r="J75" i="35"/>
  <c r="J76" i="35"/>
  <c r="J77" i="35"/>
  <c r="J78" i="35"/>
  <c r="J79" i="35"/>
  <c r="J80" i="35"/>
  <c r="J81" i="35"/>
  <c r="J82" i="35"/>
  <c r="J83" i="35"/>
  <c r="J84" i="35"/>
  <c r="J85" i="35"/>
  <c r="J86" i="35"/>
  <c r="J87" i="35"/>
  <c r="J88" i="35"/>
  <c r="J89" i="35"/>
  <c r="J90" i="35"/>
  <c r="J91" i="35"/>
  <c r="J92" i="35"/>
  <c r="J93" i="35"/>
  <c r="J94" i="35"/>
  <c r="J95" i="35"/>
  <c r="J96" i="35"/>
  <c r="J97" i="35"/>
  <c r="J98" i="35"/>
  <c r="J99" i="35"/>
  <c r="J100" i="35"/>
  <c r="J101" i="35"/>
  <c r="J102" i="35"/>
  <c r="J103" i="35"/>
  <c r="J104" i="35"/>
  <c r="J106" i="35"/>
  <c r="J107" i="35"/>
  <c r="J108" i="35"/>
  <c r="J109" i="35"/>
  <c r="J110" i="35"/>
  <c r="J111" i="35"/>
  <c r="J112" i="35"/>
  <c r="J113" i="35"/>
  <c r="J114" i="35"/>
  <c r="J115" i="35"/>
  <c r="J116" i="35"/>
  <c r="J117" i="35"/>
  <c r="J118" i="35"/>
  <c r="J119" i="35"/>
  <c r="J120" i="35"/>
  <c r="J121" i="35"/>
  <c r="J122" i="35"/>
  <c r="J123" i="35"/>
  <c r="J124" i="35"/>
  <c r="J125" i="35"/>
  <c r="J126" i="35"/>
  <c r="J127" i="35"/>
  <c r="J128" i="35"/>
  <c r="J129" i="35"/>
  <c r="J130" i="35"/>
  <c r="J131" i="35"/>
  <c r="J132" i="35"/>
  <c r="J133" i="35"/>
  <c r="J134" i="35"/>
  <c r="J135" i="35"/>
  <c r="J136" i="35"/>
  <c r="J137" i="35"/>
  <c r="J138" i="35"/>
  <c r="J139" i="35"/>
  <c r="J140" i="35"/>
  <c r="J141" i="35"/>
  <c r="J142" i="35"/>
  <c r="J143" i="35"/>
  <c r="J144" i="35"/>
  <c r="J145" i="35"/>
  <c r="J146" i="35"/>
  <c r="J147" i="35"/>
  <c r="J148" i="35"/>
  <c r="J149" i="35"/>
  <c r="J150" i="35"/>
  <c r="J151" i="35"/>
  <c r="J152" i="35"/>
  <c r="J153" i="35"/>
  <c r="J154" i="35"/>
  <c r="J155" i="35"/>
  <c r="J156" i="35"/>
  <c r="J157" i="35"/>
  <c r="J158" i="35"/>
  <c r="J159" i="35"/>
  <c r="J160" i="35"/>
  <c r="J161" i="35"/>
  <c r="J162" i="35"/>
  <c r="J163" i="35"/>
  <c r="J164" i="35"/>
  <c r="J165" i="35"/>
  <c r="J166" i="35"/>
  <c r="J167" i="35"/>
  <c r="J168" i="35"/>
  <c r="J169" i="35"/>
  <c r="J170" i="35"/>
  <c r="J171" i="35"/>
  <c r="J172" i="35"/>
  <c r="J173" i="35"/>
  <c r="J174" i="35"/>
  <c r="J175" i="35"/>
  <c r="J176" i="35"/>
  <c r="J177" i="35"/>
  <c r="J178" i="35"/>
  <c r="J179" i="35"/>
  <c r="J180" i="35"/>
  <c r="J181" i="35"/>
  <c r="J182" i="35"/>
  <c r="J183" i="35"/>
  <c r="J184" i="35"/>
  <c r="J185" i="35"/>
  <c r="J186" i="35"/>
  <c r="J187" i="35"/>
  <c r="J188" i="35"/>
  <c r="J189" i="35"/>
  <c r="J190" i="35"/>
  <c r="J191" i="35"/>
  <c r="J192" i="35"/>
  <c r="J193" i="35"/>
  <c r="J194" i="35"/>
  <c r="J195" i="35"/>
  <c r="J196" i="35"/>
  <c r="J197" i="35"/>
  <c r="J198" i="35"/>
  <c r="J199" i="35"/>
  <c r="J200" i="35"/>
  <c r="J201" i="35"/>
  <c r="J202" i="35"/>
  <c r="J203" i="35"/>
  <c r="J204" i="35"/>
  <c r="J205" i="35"/>
  <c r="J206" i="35"/>
  <c r="J207" i="35"/>
  <c r="J208" i="35"/>
  <c r="J209" i="35"/>
  <c r="J210" i="35"/>
  <c r="J211" i="35"/>
  <c r="J212" i="35"/>
  <c r="J213" i="35"/>
  <c r="J214" i="35"/>
  <c r="J215" i="35"/>
  <c r="J216" i="35"/>
  <c r="J217" i="35"/>
  <c r="J218" i="35"/>
  <c r="J219" i="35"/>
  <c r="J220" i="35"/>
  <c r="J221" i="35"/>
  <c r="J222" i="35"/>
  <c r="J223" i="35"/>
  <c r="J224" i="35"/>
  <c r="J225" i="35"/>
  <c r="J226" i="35"/>
  <c r="J227" i="35"/>
  <c r="J228" i="35"/>
  <c r="J229" i="35"/>
  <c r="J230" i="35"/>
  <c r="J231" i="35"/>
  <c r="J232" i="35"/>
  <c r="J233" i="35"/>
  <c r="J234" i="35"/>
  <c r="J235" i="35"/>
  <c r="J236" i="35"/>
  <c r="J237" i="35"/>
  <c r="J238" i="35"/>
  <c r="J239" i="35"/>
  <c r="J240" i="35"/>
  <c r="J241" i="35"/>
  <c r="J242" i="35"/>
  <c r="J243" i="35"/>
  <c r="J244" i="35"/>
  <c r="J245" i="35"/>
  <c r="J246" i="35"/>
  <c r="J247" i="35"/>
  <c r="J248" i="35"/>
  <c r="J249" i="35"/>
  <c r="J250" i="35"/>
  <c r="J251" i="35"/>
  <c r="J252" i="35"/>
  <c r="J253" i="35"/>
  <c r="J254" i="35"/>
  <c r="J255" i="35"/>
  <c r="J256" i="35"/>
  <c r="J257" i="35"/>
  <c r="J258" i="35"/>
  <c r="J259" i="35"/>
  <c r="M13" i="35"/>
  <c r="J13" i="35"/>
  <c r="N11" i="35"/>
  <c r="K11" i="35"/>
  <c r="H11" i="35"/>
  <c r="E11" i="35"/>
  <c r="G21" i="35"/>
  <c r="G41" i="35"/>
  <c r="G42" i="35"/>
  <c r="G46" i="35"/>
  <c r="G49" i="35"/>
  <c r="G54" i="35"/>
  <c r="G55" i="35"/>
  <c r="G57" i="35"/>
  <c r="G66" i="35"/>
  <c r="G72" i="35"/>
  <c r="G89" i="35"/>
  <c r="G95" i="35"/>
  <c r="G96" i="35"/>
  <c r="G100" i="35"/>
  <c r="G106" i="35"/>
  <c r="G108" i="35"/>
  <c r="G112" i="35"/>
  <c r="G135" i="35"/>
  <c r="G136" i="35"/>
  <c r="G147" i="35"/>
  <c r="G150" i="35"/>
  <c r="G159" i="35"/>
  <c r="G164" i="35"/>
  <c r="G168" i="35"/>
  <c r="G170" i="35"/>
  <c r="G173" i="35"/>
  <c r="G174" i="35"/>
  <c r="G176" i="35"/>
  <c r="G181" i="35"/>
  <c r="G182" i="35"/>
  <c r="G189" i="35"/>
  <c r="G193" i="35"/>
  <c r="G196" i="35"/>
  <c r="G204" i="35"/>
  <c r="G205" i="35"/>
  <c r="G208" i="35"/>
  <c r="G209" i="35"/>
  <c r="G210" i="35"/>
  <c r="G211" i="35"/>
  <c r="G213" i="35"/>
  <c r="G214" i="35"/>
  <c r="G223" i="35"/>
  <c r="G227" i="35"/>
  <c r="G230" i="35"/>
  <c r="G249" i="35"/>
  <c r="G251" i="35"/>
  <c r="G254" i="35"/>
  <c r="G259" i="35"/>
  <c r="P229" i="35" l="1"/>
  <c r="U238" i="35"/>
  <c r="U102" i="35"/>
  <c r="P206" i="35"/>
  <c r="G14" i="35"/>
  <c r="P13" i="35"/>
  <c r="H3" i="36"/>
  <c r="G47" i="35"/>
  <c r="M11" i="35"/>
  <c r="L11" i="35"/>
  <c r="J11" i="35"/>
  <c r="G11" i="35" l="1"/>
  <c r="F11" i="35"/>
  <c r="U228" i="35"/>
  <c r="P228" i="35"/>
  <c r="P113" i="35"/>
  <c r="U113" i="35"/>
  <c r="U145" i="35"/>
  <c r="P145" i="35"/>
  <c r="P232" i="35"/>
  <c r="U232" i="35"/>
  <c r="U64" i="35"/>
  <c r="P64" i="35"/>
  <c r="U106" i="35"/>
  <c r="P106" i="35"/>
  <c r="P202" i="35"/>
  <c r="U202" i="35"/>
  <c r="P193" i="35"/>
  <c r="U193" i="35"/>
  <c r="U245" i="35"/>
  <c r="P245" i="35"/>
  <c r="U259" i="35"/>
  <c r="P259" i="35"/>
  <c r="P82" i="35"/>
  <c r="U82" i="35"/>
  <c r="U191" i="35"/>
  <c r="P191" i="35"/>
  <c r="U150" i="35"/>
  <c r="P150" i="35"/>
  <c r="U215" i="35"/>
  <c r="P215" i="35"/>
  <c r="U186" i="35"/>
  <c r="P186" i="35"/>
  <c r="P59" i="35"/>
  <c r="U59" i="35"/>
  <c r="P32" i="35"/>
  <c r="U32" i="35"/>
  <c r="U208" i="35"/>
  <c r="P208" i="35"/>
  <c r="P240" i="35"/>
  <c r="U240" i="35"/>
  <c r="P51" i="35"/>
  <c r="U51" i="35"/>
  <c r="P117" i="35"/>
  <c r="U117" i="35"/>
  <c r="U171" i="35"/>
  <c r="P171" i="35"/>
  <c r="P218" i="35"/>
  <c r="U218" i="35"/>
  <c r="P252" i="35"/>
  <c r="U252" i="35"/>
  <c r="U20" i="35"/>
  <c r="P20" i="35"/>
  <c r="P57" i="35"/>
  <c r="U57" i="35"/>
  <c r="U127" i="35"/>
  <c r="P127" i="35"/>
  <c r="U224" i="35"/>
  <c r="P224" i="35"/>
  <c r="P38" i="35"/>
  <c r="U38" i="35"/>
  <c r="P140" i="35"/>
  <c r="U140" i="35"/>
  <c r="U236" i="35"/>
  <c r="P236" i="35"/>
  <c r="P28" i="35"/>
  <c r="U28" i="35"/>
  <c r="U21" i="35"/>
  <c r="P21" i="35"/>
  <c r="P77" i="35"/>
  <c r="U77" i="35"/>
  <c r="U156" i="35"/>
  <c r="P156" i="35"/>
  <c r="U24" i="35"/>
  <c r="P24" i="35"/>
  <c r="P173" i="35"/>
  <c r="U173" i="35"/>
  <c r="U75" i="35"/>
  <c r="P75" i="35"/>
  <c r="P243" i="35"/>
  <c r="U243" i="35"/>
  <c r="P183" i="35"/>
  <c r="U183" i="35"/>
  <c r="U201" i="35"/>
  <c r="P201" i="35"/>
  <c r="P143" i="35"/>
  <c r="U143" i="35"/>
  <c r="U247" i="35"/>
  <c r="P247" i="35"/>
  <c r="P258" i="35"/>
  <c r="U258" i="35"/>
  <c r="P257" i="35"/>
  <c r="U257" i="35"/>
  <c r="P214" i="35"/>
  <c r="U214" i="35"/>
  <c r="U216" i="35"/>
  <c r="P216" i="35"/>
  <c r="U256" i="35"/>
  <c r="P256" i="35"/>
  <c r="U207" i="35"/>
  <c r="P207" i="35"/>
  <c r="U181" i="35"/>
  <c r="P181" i="35"/>
  <c r="U179" i="35"/>
  <c r="P179" i="35"/>
  <c r="P61" i="35"/>
  <c r="U61" i="35"/>
  <c r="P149" i="35"/>
  <c r="U149" i="35"/>
  <c r="U166" i="35"/>
  <c r="P166" i="35"/>
  <c r="U226" i="35"/>
  <c r="P226" i="35"/>
  <c r="P220" i="35"/>
  <c r="U220" i="35"/>
  <c r="P182" i="35"/>
  <c r="U182" i="35"/>
  <c r="P109" i="35"/>
  <c r="U109" i="35"/>
  <c r="U205" i="35"/>
  <c r="P205" i="35"/>
  <c r="U46" i="35"/>
  <c r="P46" i="35"/>
  <c r="P157" i="35"/>
  <c r="U157" i="35"/>
  <c r="U147" i="35"/>
  <c r="P147" i="35"/>
  <c r="U130" i="35"/>
  <c r="P130" i="35"/>
  <c r="U155" i="35"/>
  <c r="P155" i="35"/>
  <c r="U116" i="35"/>
  <c r="P116" i="35"/>
  <c r="P114" i="35"/>
  <c r="U114" i="35"/>
  <c r="P79" i="35"/>
  <c r="U79" i="35"/>
  <c r="P37" i="35"/>
  <c r="U37" i="35"/>
  <c r="P58" i="35"/>
  <c r="U58" i="35"/>
  <c r="P249" i="35"/>
  <c r="U249" i="35"/>
  <c r="P134" i="35"/>
  <c r="U134" i="35"/>
  <c r="P213" i="35"/>
  <c r="U213" i="35"/>
  <c r="P244" i="35"/>
  <c r="U244" i="35"/>
  <c r="P144" i="35"/>
  <c r="U144" i="35"/>
  <c r="U23" i="35"/>
  <c r="P23" i="35"/>
  <c r="P197" i="35"/>
  <c r="U197" i="35"/>
  <c r="P22" i="35"/>
  <c r="U22" i="35"/>
  <c r="P142" i="35"/>
  <c r="U142" i="35"/>
  <c r="U211" i="35"/>
  <c r="P211" i="35"/>
  <c r="P42" i="35"/>
  <c r="U42" i="35"/>
  <c r="U65" i="35"/>
  <c r="P65" i="35"/>
  <c r="P198" i="35"/>
  <c r="U198" i="35"/>
  <c r="U210" i="35"/>
  <c r="P210" i="35"/>
  <c r="U241" i="35"/>
  <c r="P241" i="35"/>
  <c r="P234" i="35"/>
  <c r="U234" i="35"/>
  <c r="U125" i="35"/>
  <c r="P125" i="35"/>
  <c r="P242" i="35"/>
  <c r="U242" i="35"/>
  <c r="P68" i="35"/>
  <c r="U68" i="35"/>
  <c r="U121" i="35"/>
  <c r="P121" i="35"/>
  <c r="P99" i="35"/>
  <c r="U99" i="35"/>
  <c r="P83" i="35"/>
  <c r="U83" i="35"/>
  <c r="U196" i="35"/>
  <c r="P196" i="35"/>
  <c r="U43" i="35"/>
  <c r="P43" i="35"/>
  <c r="U55" i="35"/>
  <c r="P55" i="35"/>
  <c r="U29" i="35"/>
  <c r="P29" i="35"/>
  <c r="P180" i="35"/>
  <c r="U180" i="35"/>
  <c r="U40" i="35"/>
  <c r="P40" i="35"/>
  <c r="U85" i="35"/>
  <c r="P85" i="35"/>
  <c r="P162" i="35"/>
  <c r="U162" i="35"/>
  <c r="U80" i="35"/>
  <c r="P80" i="35"/>
  <c r="U69" i="35"/>
  <c r="P69" i="35"/>
  <c r="P56" i="35"/>
  <c r="U56" i="35"/>
  <c r="P223" i="35"/>
  <c r="U223" i="35"/>
  <c r="P36" i="35"/>
  <c r="U36" i="35"/>
  <c r="P253" i="35"/>
  <c r="U253" i="35"/>
  <c r="P133" i="35"/>
  <c r="U133" i="35"/>
  <c r="U225" i="35"/>
  <c r="P225" i="35"/>
  <c r="P178" i="35"/>
  <c r="U178" i="35"/>
  <c r="P172" i="35"/>
  <c r="U172" i="35"/>
  <c r="P39" i="35"/>
  <c r="U39" i="35"/>
  <c r="U67" i="35"/>
  <c r="P67" i="35"/>
  <c r="P160" i="35"/>
  <c r="U160" i="35"/>
  <c r="P72" i="35"/>
  <c r="U72" i="35"/>
  <c r="U131" i="35"/>
  <c r="P131" i="35"/>
  <c r="U176" i="35"/>
  <c r="P176" i="35"/>
  <c r="U27" i="35"/>
  <c r="P27" i="35"/>
  <c r="P62" i="35"/>
  <c r="U62" i="35"/>
  <c r="P138" i="35"/>
  <c r="U138" i="35"/>
  <c r="P120" i="35"/>
  <c r="U120" i="35"/>
  <c r="U54" i="35"/>
  <c r="P54" i="35"/>
  <c r="U87" i="35"/>
  <c r="P87" i="35"/>
  <c r="P189" i="35"/>
  <c r="U189" i="35"/>
  <c r="U175" i="35"/>
  <c r="P175" i="35"/>
  <c r="P119" i="35"/>
  <c r="U119" i="35"/>
  <c r="U111" i="35"/>
  <c r="P111" i="35"/>
  <c r="P217" i="35"/>
  <c r="U217" i="35"/>
  <c r="U164" i="35"/>
  <c r="P164" i="35"/>
  <c r="U151" i="35"/>
  <c r="P151" i="35"/>
  <c r="P18" i="35"/>
  <c r="U18" i="35"/>
  <c r="P212" i="35"/>
  <c r="U212" i="35"/>
  <c r="U34" i="35"/>
  <c r="P34" i="35"/>
  <c r="U168" i="35"/>
  <c r="P168" i="35"/>
  <c r="U14" i="35"/>
  <c r="P14" i="35"/>
  <c r="P73" i="35"/>
  <c r="U73" i="35"/>
  <c r="P78" i="35"/>
  <c r="U78" i="35"/>
  <c r="U239" i="35"/>
  <c r="P239" i="35"/>
  <c r="P88" i="35"/>
  <c r="U88" i="35"/>
  <c r="U146" i="35"/>
  <c r="P146" i="35"/>
  <c r="U187" i="35"/>
  <c r="P187" i="35"/>
  <c r="U126" i="35"/>
  <c r="P126" i="35"/>
  <c r="U94" i="35"/>
  <c r="P94" i="35"/>
  <c r="U141" i="35"/>
  <c r="P141" i="35"/>
  <c r="P81" i="35"/>
  <c r="U81" i="35"/>
  <c r="P71" i="35"/>
  <c r="U71" i="35"/>
  <c r="P118" i="35"/>
  <c r="U118" i="35"/>
  <c r="U128" i="35"/>
  <c r="P128" i="35"/>
  <c r="U95" i="35"/>
  <c r="P95" i="35"/>
  <c r="U167" i="35"/>
  <c r="P167" i="35"/>
  <c r="U185" i="35"/>
  <c r="P185" i="35"/>
  <c r="U110" i="35"/>
  <c r="P110" i="35"/>
  <c r="U74" i="35"/>
  <c r="P74" i="35"/>
  <c r="P97" i="35"/>
  <c r="U97" i="35"/>
  <c r="U15" i="35"/>
  <c r="P15" i="35"/>
  <c r="P153" i="35"/>
  <c r="U153" i="35"/>
  <c r="P129" i="35"/>
  <c r="U129" i="35"/>
  <c r="P152" i="35"/>
  <c r="U152" i="35"/>
  <c r="U221" i="35"/>
  <c r="P221" i="35"/>
  <c r="U115" i="35"/>
  <c r="P115" i="35"/>
  <c r="U90" i="35"/>
  <c r="P90" i="35"/>
  <c r="P137" i="35"/>
  <c r="U137" i="35"/>
  <c r="U60" i="35"/>
  <c r="P60" i="35"/>
  <c r="P132" i="35"/>
  <c r="U132" i="35"/>
  <c r="P48" i="35"/>
  <c r="U48" i="35"/>
  <c r="P17" i="35"/>
  <c r="U17" i="35"/>
  <c r="U70" i="35"/>
  <c r="P70" i="35"/>
  <c r="P177" i="35"/>
  <c r="U177" i="35"/>
  <c r="P101" i="35"/>
  <c r="U101" i="35"/>
  <c r="U255" i="35"/>
  <c r="P255" i="35"/>
  <c r="U100" i="35"/>
  <c r="P100" i="35"/>
  <c r="U66" i="35"/>
  <c r="P66" i="35"/>
  <c r="P184" i="35"/>
  <c r="U184" i="35"/>
  <c r="U35" i="35"/>
  <c r="P35" i="35"/>
  <c r="P163" i="35"/>
  <c r="U163" i="35"/>
  <c r="P237" i="35"/>
  <c r="U237" i="35"/>
  <c r="U103" i="35"/>
  <c r="P103" i="35"/>
  <c r="U49" i="35"/>
  <c r="P49" i="35"/>
  <c r="U251" i="35"/>
  <c r="P251" i="35"/>
  <c r="P52" i="35"/>
  <c r="U52" i="35"/>
  <c r="P169" i="35"/>
  <c r="U169" i="35"/>
  <c r="U47" i="35"/>
  <c r="P47" i="35"/>
  <c r="P174" i="35"/>
  <c r="U174" i="35"/>
  <c r="P63" i="35"/>
  <c r="U63" i="35"/>
  <c r="U107" i="35"/>
  <c r="P107" i="35"/>
  <c r="U161" i="35"/>
  <c r="P161" i="35"/>
  <c r="P204" i="35"/>
  <c r="U204" i="35"/>
  <c r="P209" i="35"/>
  <c r="U209" i="35"/>
  <c r="P192" i="35"/>
  <c r="U192" i="35"/>
  <c r="P139" i="35"/>
  <c r="U139" i="35"/>
  <c r="P203" i="35"/>
  <c r="U203" i="35"/>
  <c r="P91" i="35"/>
  <c r="U91" i="35"/>
  <c r="U86" i="35"/>
  <c r="P86" i="35"/>
  <c r="U104" i="35"/>
  <c r="P104" i="35"/>
  <c r="P194" i="35"/>
  <c r="U194" i="35"/>
  <c r="U195" i="35"/>
  <c r="P195" i="35"/>
  <c r="U26" i="35"/>
  <c r="P26" i="35"/>
  <c r="P53" i="35"/>
  <c r="U53" i="35"/>
  <c r="P199" i="35"/>
  <c r="U199" i="35"/>
  <c r="P254" i="35"/>
  <c r="U254" i="35"/>
  <c r="U235" i="35"/>
  <c r="P235" i="35"/>
  <c r="P219" i="35"/>
  <c r="U219" i="35"/>
  <c r="U136" i="35"/>
  <c r="P136" i="35"/>
  <c r="U16" i="35"/>
  <c r="P16" i="35"/>
  <c r="P200" i="35"/>
  <c r="U200" i="35"/>
  <c r="U122" i="35"/>
  <c r="P122" i="35"/>
  <c r="U190" i="35"/>
  <c r="P190" i="35"/>
  <c r="U230" i="35"/>
  <c r="P230" i="35"/>
  <c r="P98" i="35"/>
  <c r="U98" i="35"/>
  <c r="P33" i="35"/>
  <c r="U33" i="35"/>
  <c r="P41" i="35"/>
  <c r="U41" i="35"/>
  <c r="P124" i="35"/>
  <c r="U124" i="35"/>
  <c r="U231" i="35"/>
  <c r="P231" i="35"/>
  <c r="P93" i="35"/>
  <c r="U93" i="35"/>
  <c r="U89" i="35"/>
  <c r="P89" i="35"/>
  <c r="P76" i="35"/>
  <c r="U76" i="35"/>
  <c r="P123" i="35"/>
  <c r="U123" i="35"/>
  <c r="P92" i="35"/>
  <c r="U92" i="35"/>
  <c r="P158" i="35"/>
  <c r="U158" i="35"/>
  <c r="U44" i="35"/>
  <c r="P44" i="35"/>
  <c r="P222" i="35"/>
  <c r="U222" i="35"/>
  <c r="U250" i="35"/>
  <c r="P250" i="35"/>
  <c r="U84" i="35"/>
  <c r="P84" i="35"/>
  <c r="U248" i="35"/>
  <c r="P248" i="35"/>
  <c r="P154" i="35"/>
  <c r="U154" i="35"/>
  <c r="P96" i="35"/>
  <c r="U96" i="35"/>
  <c r="U170" i="35"/>
  <c r="P170" i="35"/>
  <c r="P112" i="35"/>
  <c r="U112" i="35"/>
  <c r="U45" i="35"/>
  <c r="P45" i="35"/>
  <c r="U30" i="35"/>
  <c r="P30" i="35"/>
  <c r="U148" i="35"/>
  <c r="P148" i="35"/>
  <c r="U50" i="35"/>
  <c r="P50" i="35"/>
  <c r="U227" i="35"/>
  <c r="P227" i="35"/>
  <c r="P31" i="35"/>
  <c r="U31" i="35"/>
  <c r="I2" i="36" a="1"/>
  <c r="I2" i="36" s="1"/>
  <c r="I1" i="36" a="1"/>
  <c r="I1" i="36" s="1"/>
  <c r="G3" i="36"/>
  <c r="I3" i="36" s="1"/>
  <c r="U25" i="35" l="1"/>
  <c r="P25" i="35"/>
  <c r="P19" i="35"/>
  <c r="P11" i="35" s="1"/>
  <c r="U19" i="35"/>
  <c r="O11" i="35"/>
  <c r="X11" i="35"/>
  <c r="S14" i="35"/>
  <c r="T259" i="35"/>
  <c r="S259" i="35"/>
  <c r="Q259" i="35"/>
  <c r="T258" i="35"/>
  <c r="S258" i="35"/>
  <c r="Q258" i="35"/>
  <c r="T257" i="35"/>
  <c r="S257" i="35"/>
  <c r="Q257" i="35"/>
  <c r="T256" i="35"/>
  <c r="S256" i="35"/>
  <c r="Q256" i="35"/>
  <c r="T255" i="35"/>
  <c r="S255" i="35"/>
  <c r="Q255" i="35"/>
  <c r="T254" i="35"/>
  <c r="S254" i="35"/>
  <c r="Q254" i="35"/>
  <c r="T253" i="35"/>
  <c r="S253" i="35"/>
  <c r="Q253" i="35"/>
  <c r="T252" i="35"/>
  <c r="S252" i="35"/>
  <c r="Q252" i="35"/>
  <c r="T251" i="35"/>
  <c r="S251" i="35"/>
  <c r="Q251" i="35"/>
  <c r="T250" i="35"/>
  <c r="S250" i="35"/>
  <c r="Q250" i="35"/>
  <c r="T249" i="35"/>
  <c r="S249" i="35"/>
  <c r="Q249" i="35"/>
  <c r="T248" i="35"/>
  <c r="S248" i="35"/>
  <c r="Q248" i="35"/>
  <c r="T247" i="35"/>
  <c r="S247" i="35"/>
  <c r="Q247" i="35"/>
  <c r="T246" i="35"/>
  <c r="S246" i="35"/>
  <c r="Q246" i="35"/>
  <c r="T245" i="35"/>
  <c r="S245" i="35"/>
  <c r="Q245" i="35"/>
  <c r="T244" i="35"/>
  <c r="S244" i="35"/>
  <c r="Q244" i="35"/>
  <c r="T243" i="35"/>
  <c r="S243" i="35"/>
  <c r="Q243" i="35"/>
  <c r="T242" i="35"/>
  <c r="S242" i="35"/>
  <c r="Q242" i="35"/>
  <c r="T241" i="35"/>
  <c r="S241" i="35"/>
  <c r="Q241" i="35"/>
  <c r="T240" i="35"/>
  <c r="S240" i="35"/>
  <c r="Q240" i="35"/>
  <c r="T239" i="35"/>
  <c r="S239" i="35"/>
  <c r="Q239" i="35"/>
  <c r="T238" i="35"/>
  <c r="S238" i="35"/>
  <c r="Q238" i="35"/>
  <c r="T237" i="35"/>
  <c r="S237" i="35"/>
  <c r="Q237" i="35"/>
  <c r="T236" i="35"/>
  <c r="S236" i="35"/>
  <c r="Q236" i="35"/>
  <c r="T235" i="35"/>
  <c r="S235" i="35"/>
  <c r="Q235" i="35"/>
  <c r="T234" i="35"/>
  <c r="S234" i="35"/>
  <c r="Q234" i="35"/>
  <c r="T233" i="35"/>
  <c r="S233" i="35"/>
  <c r="Q233" i="35"/>
  <c r="T232" i="35"/>
  <c r="S232" i="35"/>
  <c r="Q232" i="35"/>
  <c r="T231" i="35"/>
  <c r="S231" i="35"/>
  <c r="Q231" i="35"/>
  <c r="T230" i="35"/>
  <c r="S230" i="35"/>
  <c r="Q230" i="35"/>
  <c r="T229" i="35"/>
  <c r="S229" i="35"/>
  <c r="Q229" i="35"/>
  <c r="T228" i="35"/>
  <c r="S228" i="35"/>
  <c r="Q228" i="35"/>
  <c r="T227" i="35"/>
  <c r="S227" i="35"/>
  <c r="Q227" i="35"/>
  <c r="T226" i="35"/>
  <c r="S226" i="35"/>
  <c r="Q226" i="35"/>
  <c r="T225" i="35"/>
  <c r="S225" i="35"/>
  <c r="Q225" i="35"/>
  <c r="T224" i="35"/>
  <c r="S224" i="35"/>
  <c r="Q224" i="35"/>
  <c r="T223" i="35"/>
  <c r="S223" i="35"/>
  <c r="Q223" i="35"/>
  <c r="T222" i="35"/>
  <c r="S222" i="35"/>
  <c r="Q222" i="35"/>
  <c r="T221" i="35"/>
  <c r="S221" i="35"/>
  <c r="Q221" i="35"/>
  <c r="T220" i="35"/>
  <c r="S220" i="35"/>
  <c r="Q220" i="35"/>
  <c r="T219" i="35"/>
  <c r="S219" i="35"/>
  <c r="Q219" i="35"/>
  <c r="T218" i="35"/>
  <c r="S218" i="35"/>
  <c r="Q218" i="35"/>
  <c r="T217" i="35"/>
  <c r="S217" i="35"/>
  <c r="Q217" i="35"/>
  <c r="T216" i="35"/>
  <c r="S216" i="35"/>
  <c r="Q216" i="35"/>
  <c r="T215" i="35"/>
  <c r="S215" i="35"/>
  <c r="Q215" i="35"/>
  <c r="T214" i="35"/>
  <c r="S214" i="35"/>
  <c r="Q214" i="35"/>
  <c r="T213" i="35"/>
  <c r="S213" i="35"/>
  <c r="Q213" i="35"/>
  <c r="T212" i="35"/>
  <c r="S212" i="35"/>
  <c r="Q212" i="35"/>
  <c r="T211" i="35"/>
  <c r="S211" i="35"/>
  <c r="Q211" i="35"/>
  <c r="T210" i="35"/>
  <c r="S210" i="35"/>
  <c r="Q210" i="35"/>
  <c r="T209" i="35"/>
  <c r="S209" i="35"/>
  <c r="Q209" i="35"/>
  <c r="T208" i="35"/>
  <c r="S208" i="35"/>
  <c r="Q208" i="35"/>
  <c r="T207" i="35"/>
  <c r="S207" i="35"/>
  <c r="Q207" i="35"/>
  <c r="T206" i="35"/>
  <c r="S206" i="35"/>
  <c r="Q206" i="35"/>
  <c r="T205" i="35"/>
  <c r="S205" i="35"/>
  <c r="Q205" i="35"/>
  <c r="T204" i="35"/>
  <c r="S204" i="35"/>
  <c r="Q204" i="35"/>
  <c r="T203" i="35"/>
  <c r="S203" i="35"/>
  <c r="Q203" i="35"/>
  <c r="T202" i="35"/>
  <c r="S202" i="35"/>
  <c r="Q202" i="35"/>
  <c r="T201" i="35"/>
  <c r="S201" i="35"/>
  <c r="Q201" i="35"/>
  <c r="T200" i="35"/>
  <c r="S200" i="35"/>
  <c r="Q200" i="35"/>
  <c r="T199" i="35"/>
  <c r="S199" i="35"/>
  <c r="Q199" i="35"/>
  <c r="T198" i="35"/>
  <c r="S198" i="35"/>
  <c r="Q198" i="35"/>
  <c r="T197" i="35"/>
  <c r="S197" i="35"/>
  <c r="Q197" i="35"/>
  <c r="T196" i="35"/>
  <c r="S196" i="35"/>
  <c r="Q196" i="35"/>
  <c r="T195" i="35"/>
  <c r="S195" i="35"/>
  <c r="Q195" i="35"/>
  <c r="T194" i="35"/>
  <c r="S194" i="35"/>
  <c r="Q194" i="35"/>
  <c r="T193" i="35"/>
  <c r="S193" i="35"/>
  <c r="Q193" i="35"/>
  <c r="T192" i="35"/>
  <c r="S192" i="35"/>
  <c r="Q192" i="35"/>
  <c r="T191" i="35"/>
  <c r="S191" i="35"/>
  <c r="Q191" i="35"/>
  <c r="T190" i="35"/>
  <c r="S190" i="35"/>
  <c r="Q190" i="35"/>
  <c r="T189" i="35"/>
  <c r="S189" i="35"/>
  <c r="Q189" i="35"/>
  <c r="T188" i="35"/>
  <c r="S188" i="35"/>
  <c r="Q188" i="35"/>
  <c r="T187" i="35"/>
  <c r="S187" i="35"/>
  <c r="Q187" i="35"/>
  <c r="T186" i="35"/>
  <c r="S186" i="35"/>
  <c r="Q186" i="35"/>
  <c r="T185" i="35"/>
  <c r="S185" i="35"/>
  <c r="Q185" i="35"/>
  <c r="T184" i="35"/>
  <c r="S184" i="35"/>
  <c r="Q184" i="35"/>
  <c r="T183" i="35"/>
  <c r="S183" i="35"/>
  <c r="Q183" i="35"/>
  <c r="T182" i="35"/>
  <c r="S182" i="35"/>
  <c r="Q182" i="35"/>
  <c r="T181" i="35"/>
  <c r="S181" i="35"/>
  <c r="Q181" i="35"/>
  <c r="T180" i="35"/>
  <c r="S180" i="35"/>
  <c r="Q180" i="35"/>
  <c r="T179" i="35"/>
  <c r="S179" i="35"/>
  <c r="Q179" i="35"/>
  <c r="T178" i="35"/>
  <c r="S178" i="35"/>
  <c r="Q178" i="35"/>
  <c r="T177" i="35"/>
  <c r="S177" i="35"/>
  <c r="Q177" i="35"/>
  <c r="T176" i="35"/>
  <c r="S176" i="35"/>
  <c r="Q176" i="35"/>
  <c r="T175" i="35"/>
  <c r="S175" i="35"/>
  <c r="Q175" i="35"/>
  <c r="T174" i="35"/>
  <c r="S174" i="35"/>
  <c r="Q174" i="35"/>
  <c r="T173" i="35"/>
  <c r="S173" i="35"/>
  <c r="Q173" i="35"/>
  <c r="T172" i="35"/>
  <c r="S172" i="35"/>
  <c r="Q172" i="35"/>
  <c r="T171" i="35"/>
  <c r="S171" i="35"/>
  <c r="Q171" i="35"/>
  <c r="T170" i="35"/>
  <c r="S170" i="35"/>
  <c r="Q170" i="35"/>
  <c r="T169" i="35"/>
  <c r="S169" i="35"/>
  <c r="Q169" i="35"/>
  <c r="T168" i="35"/>
  <c r="S168" i="35"/>
  <c r="Q168" i="35"/>
  <c r="T167" i="35"/>
  <c r="S167" i="35"/>
  <c r="Q167" i="35"/>
  <c r="T166" i="35"/>
  <c r="S166" i="35"/>
  <c r="Q166" i="35"/>
  <c r="T165" i="35"/>
  <c r="S165" i="35"/>
  <c r="Q165" i="35"/>
  <c r="T164" i="35"/>
  <c r="S164" i="35"/>
  <c r="Q164" i="35"/>
  <c r="T163" i="35"/>
  <c r="S163" i="35"/>
  <c r="Q163" i="35"/>
  <c r="T162" i="35"/>
  <c r="S162" i="35"/>
  <c r="Q162" i="35"/>
  <c r="T161" i="35"/>
  <c r="S161" i="35"/>
  <c r="Q161" i="35"/>
  <c r="T160" i="35"/>
  <c r="S160" i="35"/>
  <c r="Q160" i="35"/>
  <c r="T159" i="35"/>
  <c r="S159" i="35"/>
  <c r="Q159" i="35"/>
  <c r="T158" i="35"/>
  <c r="S158" i="35"/>
  <c r="Q158" i="35"/>
  <c r="T157" i="35"/>
  <c r="S157" i="35"/>
  <c r="Q157" i="35"/>
  <c r="T156" i="35"/>
  <c r="S156" i="35"/>
  <c r="Q156" i="35"/>
  <c r="T155" i="35"/>
  <c r="S155" i="35"/>
  <c r="Q155" i="35"/>
  <c r="T154" i="35"/>
  <c r="S154" i="35"/>
  <c r="Q154" i="35"/>
  <c r="T153" i="35"/>
  <c r="S153" i="35"/>
  <c r="Q153" i="35"/>
  <c r="T152" i="35"/>
  <c r="S152" i="35"/>
  <c r="Q152" i="35"/>
  <c r="T151" i="35"/>
  <c r="S151" i="35"/>
  <c r="Q151" i="35"/>
  <c r="T150" i="35"/>
  <c r="S150" i="35"/>
  <c r="Q150" i="35"/>
  <c r="T149" i="35"/>
  <c r="S149" i="35"/>
  <c r="Q149" i="35"/>
  <c r="T148" i="35"/>
  <c r="S148" i="35"/>
  <c r="Q148" i="35"/>
  <c r="T147" i="35"/>
  <c r="S147" i="35"/>
  <c r="Q147" i="35"/>
  <c r="T146" i="35"/>
  <c r="S146" i="35"/>
  <c r="Q146" i="35"/>
  <c r="T145" i="35"/>
  <c r="S145" i="35"/>
  <c r="Q145" i="35"/>
  <c r="T144" i="35"/>
  <c r="S144" i="35"/>
  <c r="Q144" i="35"/>
  <c r="T143" i="35"/>
  <c r="S143" i="35"/>
  <c r="Q143" i="35"/>
  <c r="T142" i="35"/>
  <c r="S142" i="35"/>
  <c r="Q142" i="35"/>
  <c r="T141" i="35"/>
  <c r="S141" i="35"/>
  <c r="Q141" i="35"/>
  <c r="T140" i="35"/>
  <c r="S140" i="35"/>
  <c r="Q140" i="35"/>
  <c r="T139" i="35"/>
  <c r="S139" i="35"/>
  <c r="Q139" i="35"/>
  <c r="T138" i="35"/>
  <c r="S138" i="35"/>
  <c r="Q138" i="35"/>
  <c r="T137" i="35"/>
  <c r="S137" i="35"/>
  <c r="Q137" i="35"/>
  <c r="T136" i="35"/>
  <c r="S136" i="35"/>
  <c r="Q136" i="35"/>
  <c r="T135" i="35"/>
  <c r="S135" i="35"/>
  <c r="Q135" i="35"/>
  <c r="T134" i="35"/>
  <c r="S134" i="35"/>
  <c r="Q134" i="35"/>
  <c r="T133" i="35"/>
  <c r="S133" i="35"/>
  <c r="Q133" i="35"/>
  <c r="T132" i="35"/>
  <c r="S132" i="35"/>
  <c r="Q132" i="35"/>
  <c r="T131" i="35"/>
  <c r="S131" i="35"/>
  <c r="Q131" i="35"/>
  <c r="T130" i="35"/>
  <c r="S130" i="35"/>
  <c r="Q130" i="35"/>
  <c r="T129" i="35"/>
  <c r="S129" i="35"/>
  <c r="Q129" i="35"/>
  <c r="T128" i="35"/>
  <c r="S128" i="35"/>
  <c r="Q128" i="35"/>
  <c r="T127" i="35"/>
  <c r="S127" i="35"/>
  <c r="Q127" i="35"/>
  <c r="T126" i="35"/>
  <c r="S126" i="35"/>
  <c r="Q126" i="35"/>
  <c r="T125" i="35"/>
  <c r="S125" i="35"/>
  <c r="Q125" i="35"/>
  <c r="T124" i="35"/>
  <c r="S124" i="35"/>
  <c r="Q124" i="35"/>
  <c r="T123" i="35"/>
  <c r="S123" i="35"/>
  <c r="Q123" i="35"/>
  <c r="T122" i="35"/>
  <c r="S122" i="35"/>
  <c r="Q122" i="35"/>
  <c r="T121" i="35"/>
  <c r="S121" i="35"/>
  <c r="Q121" i="35"/>
  <c r="T120" i="35"/>
  <c r="S120" i="35"/>
  <c r="Q120" i="35"/>
  <c r="T119" i="35"/>
  <c r="S119" i="35"/>
  <c r="Q119" i="35"/>
  <c r="T118" i="35"/>
  <c r="S118" i="35"/>
  <c r="Q118" i="35"/>
  <c r="T117" i="35"/>
  <c r="S117" i="35"/>
  <c r="Q117" i="35"/>
  <c r="T116" i="35"/>
  <c r="S116" i="35"/>
  <c r="Q116" i="35"/>
  <c r="T115" i="35"/>
  <c r="S115" i="35"/>
  <c r="Q115" i="35"/>
  <c r="T114" i="35"/>
  <c r="S114" i="35"/>
  <c r="Q114" i="35"/>
  <c r="T113" i="35"/>
  <c r="S113" i="35"/>
  <c r="Q113" i="35"/>
  <c r="T112" i="35"/>
  <c r="S112" i="35"/>
  <c r="Q112" i="35"/>
  <c r="T111" i="35"/>
  <c r="S111" i="35"/>
  <c r="Q111" i="35"/>
  <c r="T110" i="35"/>
  <c r="S110" i="35"/>
  <c r="Q110" i="35"/>
  <c r="T109" i="35"/>
  <c r="S109" i="35"/>
  <c r="Q109" i="35"/>
  <c r="T108" i="35"/>
  <c r="S108" i="35"/>
  <c r="Q108" i="35"/>
  <c r="T107" i="35"/>
  <c r="S107" i="35"/>
  <c r="Q107" i="35"/>
  <c r="T106" i="35"/>
  <c r="S106" i="35"/>
  <c r="Q106" i="35"/>
  <c r="T104" i="35"/>
  <c r="S104" i="35"/>
  <c r="Q104" i="35"/>
  <c r="T103" i="35"/>
  <c r="S103" i="35"/>
  <c r="Q103" i="35"/>
  <c r="T102" i="35"/>
  <c r="S102" i="35"/>
  <c r="Q102" i="35"/>
  <c r="T101" i="35"/>
  <c r="S101" i="35"/>
  <c r="Q101" i="35"/>
  <c r="T100" i="35"/>
  <c r="S100" i="35"/>
  <c r="Q100" i="35"/>
  <c r="T99" i="35"/>
  <c r="S99" i="35"/>
  <c r="Q99" i="35"/>
  <c r="T98" i="35"/>
  <c r="S98" i="35"/>
  <c r="Q98" i="35"/>
  <c r="T97" i="35"/>
  <c r="S97" i="35"/>
  <c r="Q97" i="35"/>
  <c r="T96" i="35"/>
  <c r="S96" i="35"/>
  <c r="Q96" i="35"/>
  <c r="T95" i="35"/>
  <c r="S95" i="35"/>
  <c r="Q95" i="35"/>
  <c r="T94" i="35"/>
  <c r="S94" i="35"/>
  <c r="Q94" i="35"/>
  <c r="T93" i="35"/>
  <c r="S93" i="35"/>
  <c r="Q93" i="35"/>
  <c r="T92" i="35"/>
  <c r="S92" i="35"/>
  <c r="Q92" i="35"/>
  <c r="T91" i="35"/>
  <c r="S91" i="35"/>
  <c r="Q91" i="35"/>
  <c r="T90" i="35"/>
  <c r="S90" i="35"/>
  <c r="Q90" i="35"/>
  <c r="T89" i="35"/>
  <c r="S89" i="35"/>
  <c r="Q89" i="35"/>
  <c r="T88" i="35"/>
  <c r="S88" i="35"/>
  <c r="Q88" i="35"/>
  <c r="T87" i="35"/>
  <c r="S87" i="35"/>
  <c r="Q87" i="35"/>
  <c r="T86" i="35"/>
  <c r="S86" i="35"/>
  <c r="Q86" i="35"/>
  <c r="T85" i="35"/>
  <c r="S85" i="35"/>
  <c r="Q85" i="35"/>
  <c r="T84" i="35"/>
  <c r="S84" i="35"/>
  <c r="Q84" i="35"/>
  <c r="T83" i="35"/>
  <c r="S83" i="35"/>
  <c r="Q83" i="35"/>
  <c r="T82" i="35"/>
  <c r="S82" i="35"/>
  <c r="Q82" i="35"/>
  <c r="T81" i="35"/>
  <c r="S81" i="35"/>
  <c r="Q81" i="35"/>
  <c r="T80" i="35"/>
  <c r="S80" i="35"/>
  <c r="Q80" i="35"/>
  <c r="T79" i="35"/>
  <c r="S79" i="35"/>
  <c r="Q79" i="35"/>
  <c r="T78" i="35"/>
  <c r="S78" i="35"/>
  <c r="Q78" i="35"/>
  <c r="T77" i="35"/>
  <c r="S77" i="35"/>
  <c r="Q77" i="35"/>
  <c r="T76" i="35"/>
  <c r="S76" i="35"/>
  <c r="Q76" i="35"/>
  <c r="T75" i="35"/>
  <c r="S75" i="35"/>
  <c r="Q75" i="35"/>
  <c r="T74" i="35"/>
  <c r="S74" i="35"/>
  <c r="Q74" i="35"/>
  <c r="T73" i="35"/>
  <c r="S73" i="35"/>
  <c r="Q73" i="35"/>
  <c r="T72" i="35"/>
  <c r="S72" i="35"/>
  <c r="Q72" i="35"/>
  <c r="T71" i="35"/>
  <c r="S71" i="35"/>
  <c r="Q71" i="35"/>
  <c r="T70" i="35"/>
  <c r="S70" i="35"/>
  <c r="Q70" i="35"/>
  <c r="T69" i="35"/>
  <c r="S69" i="35"/>
  <c r="Q69" i="35"/>
  <c r="T68" i="35"/>
  <c r="S68" i="35"/>
  <c r="Q68" i="35"/>
  <c r="T67" i="35"/>
  <c r="S67" i="35"/>
  <c r="Q67" i="35"/>
  <c r="T66" i="35"/>
  <c r="S66" i="35"/>
  <c r="Q66" i="35"/>
  <c r="T65" i="35"/>
  <c r="S65" i="35"/>
  <c r="Q65" i="35"/>
  <c r="T64" i="35"/>
  <c r="S64" i="35"/>
  <c r="Q64" i="35"/>
  <c r="T63" i="35"/>
  <c r="S63" i="35"/>
  <c r="Q63" i="35"/>
  <c r="T62" i="35"/>
  <c r="S62" i="35"/>
  <c r="Q62" i="35"/>
  <c r="T61" i="35"/>
  <c r="S61" i="35"/>
  <c r="Q61" i="35"/>
  <c r="T60" i="35"/>
  <c r="S60" i="35"/>
  <c r="Q60" i="35"/>
  <c r="T59" i="35"/>
  <c r="S59" i="35"/>
  <c r="Q59" i="35"/>
  <c r="T58" i="35"/>
  <c r="S58" i="35"/>
  <c r="Q58" i="35"/>
  <c r="T57" i="35"/>
  <c r="S57" i="35"/>
  <c r="Q57" i="35"/>
  <c r="T56" i="35"/>
  <c r="S56" i="35"/>
  <c r="Q56" i="35"/>
  <c r="T55" i="35"/>
  <c r="S55" i="35"/>
  <c r="Q55" i="35"/>
  <c r="T54" i="35"/>
  <c r="S54" i="35"/>
  <c r="Q54" i="35"/>
  <c r="T53" i="35"/>
  <c r="S53" i="35"/>
  <c r="Q53" i="35"/>
  <c r="T52" i="35"/>
  <c r="S52" i="35"/>
  <c r="Q52" i="35"/>
  <c r="T51" i="35"/>
  <c r="S51" i="35"/>
  <c r="Q51" i="35"/>
  <c r="T50" i="35"/>
  <c r="S50" i="35"/>
  <c r="Q50" i="35"/>
  <c r="T49" i="35"/>
  <c r="S49" i="35"/>
  <c r="Q49" i="35"/>
  <c r="T48" i="35"/>
  <c r="S48" i="35"/>
  <c r="Q48" i="35"/>
  <c r="T47" i="35"/>
  <c r="S47" i="35"/>
  <c r="Q47" i="35"/>
  <c r="T46" i="35"/>
  <c r="S46" i="35"/>
  <c r="Q46" i="35"/>
  <c r="T45" i="35"/>
  <c r="S45" i="35"/>
  <c r="Q45" i="35"/>
  <c r="T44" i="35"/>
  <c r="S44" i="35"/>
  <c r="Q44" i="35"/>
  <c r="T43" i="35"/>
  <c r="S43" i="35"/>
  <c r="Q43" i="35"/>
  <c r="T42" i="35"/>
  <c r="S42" i="35"/>
  <c r="Q42" i="35"/>
  <c r="T41" i="35"/>
  <c r="S41" i="35"/>
  <c r="Q41" i="35"/>
  <c r="T40" i="35"/>
  <c r="S40" i="35"/>
  <c r="Q40" i="35"/>
  <c r="T39" i="35"/>
  <c r="S39" i="35"/>
  <c r="Q39" i="35"/>
  <c r="T38" i="35"/>
  <c r="S38" i="35"/>
  <c r="Q38" i="35"/>
  <c r="T37" i="35"/>
  <c r="S37" i="35"/>
  <c r="Q37" i="35"/>
  <c r="T36" i="35"/>
  <c r="S36" i="35"/>
  <c r="Q36" i="35"/>
  <c r="T35" i="35"/>
  <c r="S35" i="35"/>
  <c r="Q35" i="35"/>
  <c r="T34" i="35"/>
  <c r="S34" i="35"/>
  <c r="Q34" i="35"/>
  <c r="T33" i="35"/>
  <c r="S33" i="35"/>
  <c r="Q33" i="35"/>
  <c r="T32" i="35"/>
  <c r="S32" i="35"/>
  <c r="Q32" i="35"/>
  <c r="T31" i="35"/>
  <c r="S31" i="35"/>
  <c r="Q31" i="35"/>
  <c r="T30" i="35"/>
  <c r="S30" i="35"/>
  <c r="Q30" i="35"/>
  <c r="T29" i="35"/>
  <c r="S29" i="35"/>
  <c r="Q29" i="35"/>
  <c r="T28" i="35"/>
  <c r="S28" i="35"/>
  <c r="Q28" i="35"/>
  <c r="T27" i="35"/>
  <c r="S27" i="35"/>
  <c r="Q27" i="35"/>
  <c r="T26" i="35"/>
  <c r="S26" i="35"/>
  <c r="Q26" i="35"/>
  <c r="T25" i="35"/>
  <c r="S25" i="35"/>
  <c r="Q25" i="35"/>
  <c r="T24" i="35"/>
  <c r="S24" i="35"/>
  <c r="Q24" i="35"/>
  <c r="T23" i="35"/>
  <c r="S23" i="35"/>
  <c r="Q23" i="35"/>
  <c r="T22" i="35"/>
  <c r="S22" i="35"/>
  <c r="Q22" i="35"/>
  <c r="T21" i="35"/>
  <c r="S21" i="35"/>
  <c r="Q21" i="35"/>
  <c r="T20" i="35"/>
  <c r="S20" i="35"/>
  <c r="Q20" i="35"/>
  <c r="T19" i="35"/>
  <c r="S19" i="35"/>
  <c r="Q19" i="35"/>
  <c r="T18" i="35"/>
  <c r="S18" i="35"/>
  <c r="Q18" i="35"/>
  <c r="T17" i="35"/>
  <c r="S17" i="35"/>
  <c r="Q17" i="35"/>
  <c r="T16" i="35"/>
  <c r="S16" i="35"/>
  <c r="Q16" i="35"/>
  <c r="T15" i="35"/>
  <c r="S15" i="35"/>
  <c r="Q15" i="35"/>
  <c r="T14" i="35"/>
  <c r="Q14" i="35"/>
  <c r="S13" i="35"/>
  <c r="Q13" i="35"/>
  <c r="E8" i="35"/>
  <c r="T11" i="35" l="1"/>
  <c r="U11" i="35"/>
  <c r="Q11" i="35"/>
  <c r="V105" i="35" l="1"/>
  <c r="Y105" i="35" s="1"/>
  <c r="AA105" i="35" s="1"/>
  <c r="V165" i="35"/>
  <c r="Y165" i="35" s="1"/>
  <c r="AA165" i="35" s="1"/>
  <c r="V13" i="35"/>
  <c r="Y13" i="35" s="1"/>
  <c r="AA13" i="35" s="1"/>
  <c r="V102" i="35"/>
  <c r="Y102" i="35" s="1"/>
  <c r="AA102" i="35" s="1"/>
  <c r="V233" i="35"/>
  <c r="Y233" i="35" s="1"/>
  <c r="AA233" i="35" s="1"/>
  <c r="V135" i="35"/>
  <c r="Y135" i="35" s="1"/>
  <c r="AA135" i="35" s="1"/>
  <c r="V108" i="35"/>
  <c r="Y108" i="35" s="1"/>
  <c r="AA108" i="35" s="1"/>
  <c r="V188" i="35"/>
  <c r="Y188" i="35" s="1"/>
  <c r="AA188" i="35" s="1"/>
  <c r="V238" i="35"/>
  <c r="Y238" i="35" s="1"/>
  <c r="AA238" i="35" s="1"/>
  <c r="V159" i="35"/>
  <c r="Y159" i="35" s="1"/>
  <c r="AA159" i="35" s="1"/>
  <c r="V206" i="35"/>
  <c r="Y206" i="35" s="1"/>
  <c r="AA206" i="35" s="1"/>
  <c r="V246" i="35"/>
  <c r="Y246" i="35" s="1"/>
  <c r="AA246" i="35" s="1"/>
  <c r="V229" i="35"/>
  <c r="Y229" i="35" s="1"/>
  <c r="AA229" i="35" s="1"/>
  <c r="V161" i="35"/>
  <c r="Y161" i="35" s="1"/>
  <c r="AA161" i="35" s="1"/>
  <c r="V91" i="35"/>
  <c r="Y91" i="35" s="1"/>
  <c r="AA91" i="35" s="1"/>
  <c r="V115" i="35"/>
  <c r="Y115" i="35" s="1"/>
  <c r="AA115" i="35" s="1"/>
  <c r="V73" i="35"/>
  <c r="Y73" i="35" s="1"/>
  <c r="AA73" i="35" s="1"/>
  <c r="V30" i="35"/>
  <c r="Y30" i="35" s="1"/>
  <c r="AA30" i="35" s="1"/>
  <c r="V178" i="35"/>
  <c r="Y178" i="35" s="1"/>
  <c r="AA178" i="35" s="1"/>
  <c r="V98" i="35"/>
  <c r="Y98" i="35" s="1"/>
  <c r="AA98" i="35" s="1"/>
  <c r="V186" i="35"/>
  <c r="Y186" i="35" s="1"/>
  <c r="AA186" i="35" s="1"/>
  <c r="V212" i="35"/>
  <c r="Y212" i="35" s="1"/>
  <c r="AA212" i="35" s="1"/>
  <c r="V76" i="35"/>
  <c r="Y76" i="35" s="1"/>
  <c r="AA76" i="35" s="1"/>
  <c r="V89" i="35"/>
  <c r="Y89" i="35" s="1"/>
  <c r="AA89" i="35" s="1"/>
  <c r="V134" i="35"/>
  <c r="Y134" i="35" s="1"/>
  <c r="AA134" i="35" s="1"/>
  <c r="V133" i="35"/>
  <c r="Y133" i="35" s="1"/>
  <c r="AA133" i="35" s="1"/>
  <c r="V185" i="35"/>
  <c r="Y185" i="35" s="1"/>
  <c r="AA185" i="35" s="1"/>
  <c r="V232" i="35"/>
  <c r="Y232" i="35" s="1"/>
  <c r="AA232" i="35" s="1"/>
  <c r="V249" i="35"/>
  <c r="Y249" i="35" s="1"/>
  <c r="AA249" i="35" s="1"/>
  <c r="V68" i="35"/>
  <c r="Y68" i="35" s="1"/>
  <c r="AA68" i="35" s="1"/>
  <c r="V259" i="35"/>
  <c r="Y259" i="35" s="1"/>
  <c r="AA259" i="35" s="1"/>
  <c r="V71" i="35"/>
  <c r="Y71" i="35" s="1"/>
  <c r="AA71" i="35" s="1"/>
  <c r="V99" i="35"/>
  <c r="Y99" i="35" s="1"/>
  <c r="AA99" i="35" s="1"/>
  <c r="V103" i="35"/>
  <c r="Y103" i="35" s="1"/>
  <c r="AA103" i="35" s="1"/>
  <c r="V248" i="35"/>
  <c r="Y248" i="35" s="1"/>
  <c r="AA248" i="35" s="1"/>
  <c r="V157" i="35"/>
  <c r="Y157" i="35" s="1"/>
  <c r="AA157" i="35" s="1"/>
  <c r="V197" i="35"/>
  <c r="Y197" i="35" s="1"/>
  <c r="AA197" i="35" s="1"/>
  <c r="V14" i="35"/>
  <c r="Y14" i="35" s="1"/>
  <c r="AA14" i="35" s="1"/>
  <c r="V187" i="35"/>
  <c r="Y187" i="35" s="1"/>
  <c r="AA187" i="35" s="1"/>
  <c r="V174" i="35"/>
  <c r="Y174" i="35" s="1"/>
  <c r="AA174" i="35" s="1"/>
  <c r="V183" i="35"/>
  <c r="Y183" i="35" s="1"/>
  <c r="AA183" i="35" s="1"/>
  <c r="V142" i="35"/>
  <c r="Y142" i="35" s="1"/>
  <c r="AA142" i="35" s="1"/>
  <c r="V123" i="35"/>
  <c r="Y123" i="35" s="1"/>
  <c r="AA123" i="35" s="1"/>
  <c r="V36" i="35"/>
  <c r="Y36" i="35" s="1"/>
  <c r="AA36" i="35" s="1"/>
  <c r="V199" i="35"/>
  <c r="Y199" i="35" s="1"/>
  <c r="AA199" i="35" s="1"/>
  <c r="V95" i="35"/>
  <c r="Y95" i="35" s="1"/>
  <c r="AA95" i="35" s="1"/>
  <c r="V258" i="35"/>
  <c r="Y258" i="35" s="1"/>
  <c r="AA258" i="35" s="1"/>
  <c r="V117" i="35"/>
  <c r="Y117" i="35" s="1"/>
  <c r="AA117" i="35" s="1"/>
  <c r="V59" i="35"/>
  <c r="Y59" i="35" s="1"/>
  <c r="AA59" i="35" s="1"/>
  <c r="V198" i="35"/>
  <c r="Y198" i="35" s="1"/>
  <c r="AA198" i="35" s="1"/>
  <c r="V121" i="35"/>
  <c r="Y121" i="35" s="1"/>
  <c r="AA121" i="35" s="1"/>
  <c r="V131" i="35"/>
  <c r="Y131" i="35" s="1"/>
  <c r="AA131" i="35" s="1"/>
  <c r="V51" i="35"/>
  <c r="Y51" i="35" s="1"/>
  <c r="AA51" i="35" s="1"/>
  <c r="V37" i="35"/>
  <c r="Y37" i="35" s="1"/>
  <c r="AA37" i="35" s="1"/>
  <c r="V204" i="35"/>
  <c r="Y204" i="35" s="1"/>
  <c r="AA204" i="35" s="1"/>
  <c r="V144" i="35"/>
  <c r="Y144" i="35" s="1"/>
  <c r="AA144" i="35" s="1"/>
  <c r="V255" i="35"/>
  <c r="Y255" i="35" s="1"/>
  <c r="AA255" i="35" s="1"/>
  <c r="V82" i="35"/>
  <c r="Y82" i="35" s="1"/>
  <c r="AA82" i="35" s="1"/>
  <c r="V200" i="35"/>
  <c r="Y200" i="35" s="1"/>
  <c r="AA200" i="35" s="1"/>
  <c r="V109" i="35"/>
  <c r="Y109" i="35" s="1"/>
  <c r="AA109" i="35" s="1"/>
  <c r="V49" i="35"/>
  <c r="Y49" i="35" s="1"/>
  <c r="AA49" i="35" s="1"/>
  <c r="V110" i="35"/>
  <c r="Y110" i="35" s="1"/>
  <c r="AA110" i="35" s="1"/>
  <c r="V225" i="35"/>
  <c r="Y225" i="35" s="1"/>
  <c r="AA225" i="35" s="1"/>
  <c r="V33" i="35"/>
  <c r="Y33" i="35" s="1"/>
  <c r="AA33" i="35" s="1"/>
  <c r="V128" i="35"/>
  <c r="Y128" i="35" s="1"/>
  <c r="AA128" i="35" s="1"/>
  <c r="V221" i="35"/>
  <c r="Y221" i="35" s="1"/>
  <c r="AA221" i="35" s="1"/>
  <c r="V170" i="35"/>
  <c r="Y170" i="35" s="1"/>
  <c r="AA170" i="35" s="1"/>
  <c r="V136" i="35"/>
  <c r="Y136" i="35" s="1"/>
  <c r="AA136" i="35" s="1"/>
  <c r="V132" i="35"/>
  <c r="Y132" i="35" s="1"/>
  <c r="AA132" i="35" s="1"/>
  <c r="V26" i="35"/>
  <c r="Y26" i="35" s="1"/>
  <c r="AA26" i="35" s="1"/>
  <c r="V50" i="35"/>
  <c r="Y50" i="35" s="1"/>
  <c r="AA50" i="35" s="1"/>
  <c r="V195" i="35"/>
  <c r="Y195" i="35" s="1"/>
  <c r="AA195" i="35" s="1"/>
  <c r="V57" i="35"/>
  <c r="Y57" i="35" s="1"/>
  <c r="AA57" i="35" s="1"/>
  <c r="V114" i="35"/>
  <c r="Y114" i="35" s="1"/>
  <c r="AA114" i="35" s="1"/>
  <c r="V85" i="35"/>
  <c r="Y85" i="35" s="1"/>
  <c r="AA85" i="35" s="1"/>
  <c r="V94" i="35"/>
  <c r="Y94" i="35" s="1"/>
  <c r="AA94" i="35" s="1"/>
  <c r="V23" i="35"/>
  <c r="Y23" i="35" s="1"/>
  <c r="AA23" i="35" s="1"/>
  <c r="V219" i="35"/>
  <c r="Y219" i="35" s="1"/>
  <c r="AA219" i="35" s="1"/>
  <c r="V31" i="35"/>
  <c r="Y31" i="35" s="1"/>
  <c r="AA31" i="35" s="1"/>
  <c r="V93" i="35"/>
  <c r="Y93" i="35" s="1"/>
  <c r="AA93" i="35" s="1"/>
  <c r="V87" i="35"/>
  <c r="Y87" i="35" s="1"/>
  <c r="AA87" i="35" s="1"/>
  <c r="V34" i="35"/>
  <c r="Y34" i="35" s="1"/>
  <c r="AA34" i="35" s="1"/>
  <c r="V88" i="35"/>
  <c r="Y88" i="35" s="1"/>
  <c r="AA88" i="35" s="1"/>
  <c r="V63" i="35"/>
  <c r="Y63" i="35" s="1"/>
  <c r="AA63" i="35" s="1"/>
  <c r="V151" i="35"/>
  <c r="Y151" i="35" s="1"/>
  <c r="AA151" i="35" s="1"/>
  <c r="V177" i="35"/>
  <c r="Y177" i="35" s="1"/>
  <c r="AA177" i="35" s="1"/>
  <c r="V149" i="35"/>
  <c r="Y149" i="35" s="1"/>
  <c r="AA149" i="35" s="1"/>
  <c r="V104" i="35"/>
  <c r="Y104" i="35" s="1"/>
  <c r="AA104" i="35" s="1"/>
  <c r="V18" i="35"/>
  <c r="Y18" i="35" s="1"/>
  <c r="AA18" i="35" s="1"/>
  <c r="V125" i="35"/>
  <c r="Y125" i="35" s="1"/>
  <c r="AA125" i="35" s="1"/>
  <c r="V210" i="35"/>
  <c r="Y210" i="35" s="1"/>
  <c r="AA210" i="35" s="1"/>
  <c r="V162" i="35"/>
  <c r="Y162" i="35" s="1"/>
  <c r="AA162" i="35" s="1"/>
  <c r="V156" i="35"/>
  <c r="Y156" i="35" s="1"/>
  <c r="AA156" i="35" s="1"/>
  <c r="V224" i="35"/>
  <c r="Y224" i="35" s="1"/>
  <c r="AA224" i="35" s="1"/>
  <c r="V43" i="35"/>
  <c r="Y43" i="35" s="1"/>
  <c r="AA43" i="35" s="1"/>
  <c r="V242" i="35"/>
  <c r="Y242" i="35" s="1"/>
  <c r="AA242" i="35" s="1"/>
  <c r="V155" i="35"/>
  <c r="Y155" i="35" s="1"/>
  <c r="AA155" i="35" s="1"/>
  <c r="V147" i="35"/>
  <c r="Y147" i="35" s="1"/>
  <c r="AA147" i="35" s="1"/>
  <c r="V67" i="35"/>
  <c r="Y67" i="35" s="1"/>
  <c r="AA67" i="35" s="1"/>
  <c r="V119" i="35"/>
  <c r="Y119" i="35" s="1"/>
  <c r="AA119" i="35" s="1"/>
  <c r="V172" i="35"/>
  <c r="Y172" i="35" s="1"/>
  <c r="AA172" i="35" s="1"/>
  <c r="V106" i="35"/>
  <c r="Y106" i="35" s="1"/>
  <c r="AA106" i="35" s="1"/>
  <c r="V150" i="35"/>
  <c r="Y150" i="35" s="1"/>
  <c r="AA150" i="35" s="1"/>
  <c r="V58" i="35"/>
  <c r="Y58" i="35" s="1"/>
  <c r="AA58" i="35" s="1"/>
  <c r="V15" i="35"/>
  <c r="Y15" i="35" s="1"/>
  <c r="AA15" i="35" s="1"/>
  <c r="V208" i="35"/>
  <c r="Y208" i="35" s="1"/>
  <c r="AA208" i="35" s="1"/>
  <c r="V130" i="35"/>
  <c r="Y130" i="35" s="1"/>
  <c r="AA130" i="35" s="1"/>
  <c r="V22" i="35"/>
  <c r="Y22" i="35" s="1"/>
  <c r="AA22" i="35" s="1"/>
  <c r="V129" i="35"/>
  <c r="Y129" i="35" s="1"/>
  <c r="AA129" i="35" s="1"/>
  <c r="V171" i="35"/>
  <c r="Y171" i="35" s="1"/>
  <c r="AA171" i="35" s="1"/>
  <c r="V69" i="35"/>
  <c r="Y69" i="35" s="1"/>
  <c r="AA69" i="35" s="1"/>
  <c r="V16" i="35"/>
  <c r="Y16" i="35" s="1"/>
  <c r="AA16" i="35" s="1"/>
  <c r="V218" i="35"/>
  <c r="Y218" i="35" s="1"/>
  <c r="AA218" i="35" s="1"/>
  <c r="V96" i="35"/>
  <c r="Y96" i="35" s="1"/>
  <c r="AA96" i="35" s="1"/>
  <c r="V164" i="35"/>
  <c r="Y164" i="35" s="1"/>
  <c r="AA164" i="35" s="1"/>
  <c r="V55" i="35"/>
  <c r="Y55" i="35" s="1"/>
  <c r="AA55" i="35" s="1"/>
  <c r="V231" i="35"/>
  <c r="Y231" i="35" s="1"/>
  <c r="AA231" i="35" s="1"/>
  <c r="V107" i="35"/>
  <c r="Y107" i="35" s="1"/>
  <c r="AA107" i="35" s="1"/>
  <c r="V237" i="35"/>
  <c r="Y237" i="35" s="1"/>
  <c r="AA237" i="35" s="1"/>
  <c r="V190" i="35"/>
  <c r="Y190" i="35" s="1"/>
  <c r="AA190" i="35" s="1"/>
  <c r="V216" i="35"/>
  <c r="Y216" i="35" s="1"/>
  <c r="AA216" i="35" s="1"/>
  <c r="V139" i="35"/>
  <c r="Y139" i="35" s="1"/>
  <c r="AA139" i="35" s="1"/>
  <c r="V78" i="35"/>
  <c r="Y78" i="35" s="1"/>
  <c r="AA78" i="35" s="1"/>
  <c r="V80" i="35"/>
  <c r="Y80" i="35" s="1"/>
  <c r="AA80" i="35" s="1"/>
  <c r="V126" i="35"/>
  <c r="Y126" i="35" s="1"/>
  <c r="AA126" i="35" s="1"/>
  <c r="V223" i="35"/>
  <c r="Y223" i="35" s="1"/>
  <c r="AA223" i="35" s="1"/>
  <c r="V181" i="35"/>
  <c r="Y181" i="35" s="1"/>
  <c r="AA181" i="35" s="1"/>
  <c r="V256" i="35"/>
  <c r="Y256" i="35" s="1"/>
  <c r="AA256" i="35" s="1"/>
  <c r="V257" i="35"/>
  <c r="Y257" i="35" s="1"/>
  <c r="AA257" i="35" s="1"/>
  <c r="V20" i="35"/>
  <c r="Y20" i="35" s="1"/>
  <c r="AA20" i="35" s="1"/>
  <c r="V62" i="35"/>
  <c r="Y62" i="35" s="1"/>
  <c r="AA62" i="35" s="1"/>
  <c r="V252" i="35"/>
  <c r="Y252" i="35" s="1"/>
  <c r="AA252" i="35" s="1"/>
  <c r="V38" i="35"/>
  <c r="Y38" i="35" s="1"/>
  <c r="AA38" i="35" s="1"/>
  <c r="V17" i="35"/>
  <c r="Y17" i="35" s="1"/>
  <c r="AA17" i="35" s="1"/>
  <c r="V97" i="35"/>
  <c r="Y97" i="35" s="1"/>
  <c r="AA97" i="35" s="1"/>
  <c r="V243" i="35"/>
  <c r="Y243" i="35" s="1"/>
  <c r="AA243" i="35" s="1"/>
  <c r="V124" i="35"/>
  <c r="Y124" i="35" s="1"/>
  <c r="AA124" i="35" s="1"/>
  <c r="V27" i="35"/>
  <c r="Y27" i="35" s="1"/>
  <c r="AA27" i="35" s="1"/>
  <c r="V145" i="35"/>
  <c r="Y145" i="35" s="1"/>
  <c r="AA145" i="35" s="1"/>
  <c r="V79" i="35"/>
  <c r="Y79" i="35" s="1"/>
  <c r="AA79" i="35" s="1"/>
  <c r="V70" i="35"/>
  <c r="Y70" i="35" s="1"/>
  <c r="AA70" i="35" s="1"/>
  <c r="V191" i="35"/>
  <c r="Y191" i="35" s="1"/>
  <c r="AA191" i="35" s="1"/>
  <c r="V65" i="35"/>
  <c r="Y65" i="35" s="1"/>
  <c r="AA65" i="35" s="1"/>
  <c r="V64" i="35"/>
  <c r="Y64" i="35" s="1"/>
  <c r="AA64" i="35" s="1"/>
  <c r="V32" i="35"/>
  <c r="Y32" i="35" s="1"/>
  <c r="AA32" i="35" s="1"/>
  <c r="V209" i="35"/>
  <c r="Y209" i="35" s="1"/>
  <c r="AA209" i="35" s="1"/>
  <c r="V143" i="35"/>
  <c r="Y143" i="35" s="1"/>
  <c r="AA143" i="35" s="1"/>
  <c r="V44" i="35"/>
  <c r="V137" i="35"/>
  <c r="Y137" i="35" s="1"/>
  <c r="AA137" i="35" s="1"/>
  <c r="V48" i="35"/>
  <c r="Y48" i="35" s="1"/>
  <c r="AA48" i="35" s="1"/>
  <c r="V138" i="35"/>
  <c r="Y138" i="35" s="1"/>
  <c r="AA138" i="35" s="1"/>
  <c r="V222" i="35"/>
  <c r="Y222" i="35" s="1"/>
  <c r="AA222" i="35" s="1"/>
  <c r="V226" i="35"/>
  <c r="Y226" i="35" s="1"/>
  <c r="AA226" i="35" s="1"/>
  <c r="V83" i="35"/>
  <c r="Y83" i="35" s="1"/>
  <c r="AA83" i="35" s="1"/>
  <c r="V61" i="35"/>
  <c r="Y61" i="35" s="1"/>
  <c r="AA61" i="35" s="1"/>
  <c r="V77" i="35"/>
  <c r="Y77" i="35" s="1"/>
  <c r="AA77" i="35" s="1"/>
  <c r="V184" i="35"/>
  <c r="Y184" i="35" s="1"/>
  <c r="AA184" i="35" s="1"/>
  <c r="V47" i="35"/>
  <c r="Y47" i="35" s="1"/>
  <c r="AA47" i="35" s="1"/>
  <c r="V193" i="35"/>
  <c r="Y193" i="35" s="1"/>
  <c r="AA193" i="35" s="1"/>
  <c r="V241" i="35"/>
  <c r="Y241" i="35" s="1"/>
  <c r="AA241" i="35" s="1"/>
  <c r="V40" i="35"/>
  <c r="Y40" i="35" s="1"/>
  <c r="AA40" i="35" s="1"/>
  <c r="V254" i="35"/>
  <c r="Y254" i="35" s="1"/>
  <c r="AA254" i="35" s="1"/>
  <c r="V207" i="35"/>
  <c r="Y207" i="35" s="1"/>
  <c r="AA207" i="35" s="1"/>
  <c r="V167" i="35"/>
  <c r="Y167" i="35" s="1"/>
  <c r="AA167" i="35" s="1"/>
  <c r="V54" i="35"/>
  <c r="Y54" i="35" s="1"/>
  <c r="AA54" i="35" s="1"/>
  <c r="V146" i="35"/>
  <c r="Y146" i="35" s="1"/>
  <c r="AA146" i="35" s="1"/>
  <c r="V127" i="35"/>
  <c r="Y127" i="35" s="1"/>
  <c r="AA127" i="35" s="1"/>
  <c r="V100" i="35"/>
  <c r="Y100" i="35" s="1"/>
  <c r="AA100" i="35" s="1"/>
  <c r="V140" i="35"/>
  <c r="Y140" i="35" s="1"/>
  <c r="AA140" i="35" s="1"/>
  <c r="V74" i="35"/>
  <c r="Y74" i="35" s="1"/>
  <c r="AA74" i="35" s="1"/>
  <c r="V72" i="35"/>
  <c r="Y72" i="35" s="1"/>
  <c r="AA72" i="35" s="1"/>
  <c r="V24" i="35"/>
  <c r="Y24" i="35" s="1"/>
  <c r="AA24" i="35" s="1"/>
  <c r="V203" i="35"/>
  <c r="Y203" i="35" s="1"/>
  <c r="AA203" i="35" s="1"/>
  <c r="V45" i="35"/>
  <c r="Y45" i="35" s="1"/>
  <c r="AA45" i="35" s="1"/>
  <c r="V194" i="35"/>
  <c r="Y194" i="35" s="1"/>
  <c r="AA194" i="35" s="1"/>
  <c r="V75" i="35"/>
  <c r="Y75" i="35" s="1"/>
  <c r="AA75" i="35" s="1"/>
  <c r="V196" i="35"/>
  <c r="Y196" i="35" s="1"/>
  <c r="AA196" i="35" s="1"/>
  <c r="V215" i="35"/>
  <c r="Y215" i="35" s="1"/>
  <c r="AA215" i="35" s="1"/>
  <c r="V112" i="35"/>
  <c r="Y112" i="35" s="1"/>
  <c r="AA112" i="35" s="1"/>
  <c r="V111" i="35"/>
  <c r="Y111" i="35" s="1"/>
  <c r="AA111" i="35" s="1"/>
  <c r="V56" i="35"/>
  <c r="Y56" i="35" s="1"/>
  <c r="AA56" i="35" s="1"/>
  <c r="V240" i="35"/>
  <c r="Y240" i="35" s="1"/>
  <c r="AA240" i="35" s="1"/>
  <c r="V21" i="35"/>
  <c r="Y21" i="35" s="1"/>
  <c r="AA21" i="35" s="1"/>
  <c r="V163" i="35"/>
  <c r="Y163" i="35" s="1"/>
  <c r="AA163" i="35" s="1"/>
  <c r="V189" i="35"/>
  <c r="Y189" i="35" s="1"/>
  <c r="AA189" i="35" s="1"/>
  <c r="V182" i="35"/>
  <c r="Y182" i="35" s="1"/>
  <c r="AA182" i="35" s="1"/>
  <c r="V153" i="35"/>
  <c r="Y153" i="35" s="1"/>
  <c r="AA153" i="35" s="1"/>
  <c r="V148" i="35"/>
  <c r="Y148" i="35" s="1"/>
  <c r="AA148" i="35" s="1"/>
  <c r="V179" i="35"/>
  <c r="Y179" i="35" s="1"/>
  <c r="AA179" i="35" s="1"/>
  <c r="V53" i="35"/>
  <c r="Y53" i="35" s="1"/>
  <c r="AA53" i="35" s="1"/>
  <c r="V113" i="35"/>
  <c r="Y113" i="35" s="1"/>
  <c r="AA113" i="35" s="1"/>
  <c r="V160" i="35"/>
  <c r="Y160" i="35" s="1"/>
  <c r="AA160" i="35" s="1"/>
  <c r="V168" i="35"/>
  <c r="Y168" i="35" s="1"/>
  <c r="AA168" i="35" s="1"/>
  <c r="V217" i="35"/>
  <c r="Y217" i="35" s="1"/>
  <c r="AA217" i="35" s="1"/>
  <c r="V236" i="35"/>
  <c r="Y236" i="35" s="1"/>
  <c r="AA236" i="35" s="1"/>
  <c r="V214" i="35"/>
  <c r="Y214" i="35" s="1"/>
  <c r="AA214" i="35" s="1"/>
  <c r="V251" i="35"/>
  <c r="Y251" i="35" s="1"/>
  <c r="AA251" i="35" s="1"/>
  <c r="V52" i="35"/>
  <c r="Y52" i="35" s="1"/>
  <c r="AA52" i="35" s="1"/>
  <c r="V35" i="35"/>
  <c r="Y35" i="35" s="1"/>
  <c r="AA35" i="35" s="1"/>
  <c r="V211" i="35"/>
  <c r="Y211" i="35" s="1"/>
  <c r="AA211" i="35" s="1"/>
  <c r="V192" i="35"/>
  <c r="Y192" i="35" s="1"/>
  <c r="AA192" i="35" s="1"/>
  <c r="V39" i="35"/>
  <c r="Y39" i="35" s="1"/>
  <c r="AA39" i="35" s="1"/>
  <c r="V90" i="35"/>
  <c r="Y90" i="35" s="1"/>
  <c r="AA90" i="35" s="1"/>
  <c r="V227" i="35"/>
  <c r="Y227" i="35" s="1"/>
  <c r="AA227" i="35" s="1"/>
  <c r="V247" i="35"/>
  <c r="Y247" i="35" s="1"/>
  <c r="AA247" i="35" s="1"/>
  <c r="V42" i="35"/>
  <c r="Y42" i="35" s="1"/>
  <c r="AA42" i="35" s="1"/>
  <c r="V220" i="35"/>
  <c r="Y220" i="35" s="1"/>
  <c r="AA220" i="35" s="1"/>
  <c r="V28" i="35"/>
  <c r="Y28" i="35" s="1"/>
  <c r="AA28" i="35" s="1"/>
  <c r="V176" i="35"/>
  <c r="Y176" i="35" s="1"/>
  <c r="AA176" i="35" s="1"/>
  <c r="V166" i="35"/>
  <c r="Y166" i="35" s="1"/>
  <c r="AA166" i="35" s="1"/>
  <c r="V244" i="35"/>
  <c r="Y244" i="35" s="1"/>
  <c r="AA244" i="35" s="1"/>
  <c r="V253" i="35"/>
  <c r="Y253" i="35" s="1"/>
  <c r="AA253" i="35" s="1"/>
  <c r="V141" i="35"/>
  <c r="Y141" i="35" s="1"/>
  <c r="AA141" i="35" s="1"/>
  <c r="V101" i="35"/>
  <c r="Y101" i="35" s="1"/>
  <c r="AA101" i="35" s="1"/>
  <c r="V175" i="35"/>
  <c r="Y175" i="35" s="1"/>
  <c r="AA175" i="35" s="1"/>
  <c r="V84" i="35"/>
  <c r="Y84" i="35" s="1"/>
  <c r="AA84" i="35" s="1"/>
  <c r="V92" i="35"/>
  <c r="Y92" i="35" s="1"/>
  <c r="AA92" i="35" s="1"/>
  <c r="V116" i="35"/>
  <c r="Y116" i="35" s="1"/>
  <c r="AA116" i="35" s="1"/>
  <c r="V213" i="35"/>
  <c r="Y213" i="35" s="1"/>
  <c r="AA213" i="35" s="1"/>
  <c r="V230" i="35"/>
  <c r="Y230" i="35" s="1"/>
  <c r="AA230" i="35" s="1"/>
  <c r="V250" i="35"/>
  <c r="Y250" i="35" s="1"/>
  <c r="AA250" i="35" s="1"/>
  <c r="V118" i="35"/>
  <c r="Y118" i="35" s="1"/>
  <c r="AA118" i="35" s="1"/>
  <c r="V66" i="35"/>
  <c r="Y66" i="35" s="1"/>
  <c r="AA66" i="35" s="1"/>
  <c r="V173" i="35"/>
  <c r="Y173" i="35" s="1"/>
  <c r="AA173" i="35" s="1"/>
  <c r="V122" i="35"/>
  <c r="Y122" i="35" s="1"/>
  <c r="AA122" i="35" s="1"/>
  <c r="V235" i="35"/>
  <c r="Y235" i="35" s="1"/>
  <c r="AA235" i="35" s="1"/>
  <c r="V201" i="35"/>
  <c r="Y201" i="35" s="1"/>
  <c r="AA201" i="35" s="1"/>
  <c r="V86" i="35"/>
  <c r="Y86" i="35" s="1"/>
  <c r="AA86" i="35" s="1"/>
  <c r="V234" i="35"/>
  <c r="Y234" i="35" s="1"/>
  <c r="AA234" i="35" s="1"/>
  <c r="V169" i="35"/>
  <c r="Y169" i="35" s="1"/>
  <c r="AA169" i="35" s="1"/>
  <c r="V41" i="35"/>
  <c r="Y41" i="35" s="1"/>
  <c r="AA41" i="35" s="1"/>
  <c r="V29" i="35"/>
  <c r="Y29" i="35" s="1"/>
  <c r="AA29" i="35" s="1"/>
  <c r="V202" i="35"/>
  <c r="Y202" i="35" s="1"/>
  <c r="AA202" i="35" s="1"/>
  <c r="V228" i="35"/>
  <c r="Y228" i="35" s="1"/>
  <c r="AA228" i="35" s="1"/>
  <c r="V60" i="35"/>
  <c r="Y60" i="35" s="1"/>
  <c r="AA60" i="35" s="1"/>
  <c r="V239" i="35"/>
  <c r="Y239" i="35" s="1"/>
  <c r="AA239" i="35" s="1"/>
  <c r="V158" i="35"/>
  <c r="Y158" i="35" s="1"/>
  <c r="AA158" i="35" s="1"/>
  <c r="V205" i="35"/>
  <c r="Y205" i="35" s="1"/>
  <c r="AA205" i="35" s="1"/>
  <c r="V245" i="35"/>
  <c r="Y245" i="35" s="1"/>
  <c r="AA245" i="35" s="1"/>
  <c r="V180" i="35"/>
  <c r="Y180" i="35" s="1"/>
  <c r="AA180" i="35" s="1"/>
  <c r="V81" i="35"/>
  <c r="Y81" i="35" s="1"/>
  <c r="AA81" i="35" s="1"/>
  <c r="V46" i="35"/>
  <c r="Y46" i="35" s="1"/>
  <c r="AA46" i="35" s="1"/>
  <c r="V152" i="35"/>
  <c r="Y152" i="35" s="1"/>
  <c r="AA152" i="35" s="1"/>
  <c r="V154" i="35"/>
  <c r="Y154" i="35" s="1"/>
  <c r="AA154" i="35" s="1"/>
  <c r="V120" i="35"/>
  <c r="Y120" i="35" s="1"/>
  <c r="AA120" i="35" s="1"/>
  <c r="V19" i="35"/>
  <c r="Y19" i="35" s="1"/>
  <c r="AA19" i="35" s="1"/>
  <c r="V25" i="35"/>
  <c r="Y25" i="35" s="1"/>
  <c r="AA25" i="35" s="1"/>
  <c r="P12" i="42" l="1"/>
  <c r="Q11" i="42" s="1"/>
  <c r="Y44" i="35"/>
  <c r="AA44" i="35" s="1"/>
  <c r="AA11" i="35" s="1"/>
  <c r="V11" i="35"/>
  <c r="Y11" i="35" l="1"/>
  <c r="Q45" i="42"/>
  <c r="R45" i="42" s="1"/>
  <c r="T45" i="42" s="1"/>
  <c r="Q27" i="42"/>
  <c r="R27" i="42" s="1"/>
  <c r="T27" i="42" s="1"/>
  <c r="Q77" i="42"/>
  <c r="R77" i="42" s="1"/>
  <c r="T77" i="42" s="1"/>
  <c r="Q42" i="42"/>
  <c r="R42" i="42" s="1"/>
  <c r="T42" i="42" s="1"/>
  <c r="Q68" i="42"/>
  <c r="R68" i="42" s="1"/>
  <c r="T68" i="42" s="1"/>
  <c r="Q50" i="42"/>
  <c r="R50" i="42" s="1"/>
  <c r="T50" i="42" s="1"/>
  <c r="Q60" i="42"/>
  <c r="R60" i="42" s="1"/>
  <c r="T60" i="42" s="1"/>
  <c r="Q31" i="42"/>
  <c r="R31" i="42" s="1"/>
  <c r="T31" i="42" s="1"/>
  <c r="Q25" i="42"/>
  <c r="R25" i="42" s="1"/>
  <c r="T25" i="42" s="1"/>
  <c r="Q92" i="42"/>
  <c r="R92" i="42" s="1"/>
  <c r="T92" i="42" s="1"/>
  <c r="Q76" i="42"/>
  <c r="R76" i="42" s="1"/>
  <c r="T76" i="42" s="1"/>
  <c r="Q80" i="42"/>
  <c r="R80" i="42" s="1"/>
  <c r="T80" i="42" s="1"/>
  <c r="Q100" i="42"/>
  <c r="R100" i="42" s="1"/>
  <c r="T100" i="42" s="1"/>
  <c r="Q99" i="42"/>
  <c r="R99" i="42" s="1"/>
  <c r="T99" i="42" s="1"/>
  <c r="Q74" i="42"/>
  <c r="R74" i="42" s="1"/>
  <c r="T74" i="42" s="1"/>
  <c r="Q96" i="42"/>
  <c r="R96" i="42" s="1"/>
  <c r="T96" i="42" s="1"/>
  <c r="Q89" i="42"/>
  <c r="R89" i="42" s="1"/>
  <c r="T89" i="42" s="1"/>
  <c r="Q67" i="42"/>
  <c r="R67" i="42" s="1"/>
  <c r="T67" i="42" s="1"/>
  <c r="Q22" i="42"/>
  <c r="R22" i="42" s="1"/>
  <c r="T22" i="42" s="1"/>
  <c r="Q59" i="42"/>
  <c r="R59" i="42" s="1"/>
  <c r="T59" i="42" s="1"/>
  <c r="Q17" i="42"/>
  <c r="R17" i="42" s="1"/>
  <c r="T17" i="42" s="1"/>
  <c r="Q28" i="42"/>
  <c r="R28" i="42" s="1"/>
  <c r="T28" i="42" s="1"/>
  <c r="Q83" i="42"/>
  <c r="R83" i="42" s="1"/>
  <c r="T83" i="42" s="1"/>
  <c r="Q57" i="42"/>
  <c r="R57" i="42" s="1"/>
  <c r="T57" i="42" s="1"/>
  <c r="Q66" i="42"/>
  <c r="R66" i="42" s="1"/>
  <c r="T66" i="42" s="1"/>
  <c r="Q97" i="42"/>
  <c r="R97" i="42" s="1"/>
  <c r="T97" i="42" s="1"/>
  <c r="Q26" i="42"/>
  <c r="R26" i="42" s="1"/>
  <c r="T26" i="42" s="1"/>
  <c r="Q52" i="42"/>
  <c r="R52" i="42" s="1"/>
  <c r="T52" i="42" s="1"/>
  <c r="Q78" i="42"/>
  <c r="R78" i="42" s="1"/>
  <c r="T78" i="42" s="1"/>
  <c r="Q29" i="42"/>
  <c r="R29" i="42" s="1"/>
  <c r="T29" i="42" s="1"/>
  <c r="Q32" i="42"/>
  <c r="R32" i="42" s="1"/>
  <c r="T32" i="42" s="1"/>
  <c r="Q79" i="42"/>
  <c r="R79" i="42" s="1"/>
  <c r="T79" i="42" s="1"/>
  <c r="Q36" i="42"/>
  <c r="R36" i="42" s="1"/>
  <c r="T36" i="42" s="1"/>
  <c r="Q43" i="42"/>
  <c r="R43" i="42" s="1"/>
  <c r="T43" i="42" s="1"/>
  <c r="Q91" i="42"/>
  <c r="R91" i="42" s="1"/>
  <c r="T91" i="42" s="1"/>
  <c r="Q88" i="42"/>
  <c r="R88" i="42" s="1"/>
  <c r="T88" i="42" s="1"/>
  <c r="Q55" i="42"/>
  <c r="R55" i="42" s="1"/>
  <c r="T55" i="42" s="1"/>
  <c r="Q87" i="42"/>
  <c r="R87" i="42" s="1"/>
  <c r="T87" i="42" s="1"/>
  <c r="Q49" i="42"/>
  <c r="R49" i="42" s="1"/>
  <c r="T49" i="42" s="1"/>
  <c r="Q24" i="42"/>
  <c r="R24" i="42" s="1"/>
  <c r="T24" i="42" s="1"/>
  <c r="Q48" i="42"/>
  <c r="R48" i="42" s="1"/>
  <c r="T48" i="42" s="1"/>
  <c r="Q62" i="42"/>
  <c r="R62" i="42" s="1"/>
  <c r="T62" i="42" s="1"/>
  <c r="Q70" i="42"/>
  <c r="R70" i="42" s="1"/>
  <c r="T70" i="42" s="1"/>
  <c r="Q18" i="42"/>
  <c r="R18" i="42" s="1"/>
  <c r="T18" i="42" s="1"/>
  <c r="Q34" i="42"/>
  <c r="R34" i="42" s="1"/>
  <c r="T34" i="42" s="1"/>
  <c r="Q72" i="42"/>
  <c r="R72" i="42" s="1"/>
  <c r="T72" i="42" s="1"/>
  <c r="Q98" i="42"/>
  <c r="R98" i="42" s="1"/>
  <c r="T98" i="42" s="1"/>
  <c r="Q47" i="42"/>
  <c r="R47" i="42" s="1"/>
  <c r="T47" i="42" s="1"/>
  <c r="Q51" i="42"/>
  <c r="R51" i="42" s="1"/>
  <c r="T51" i="42" s="1"/>
  <c r="Q30" i="42"/>
  <c r="R30" i="42" s="1"/>
  <c r="T30" i="42" s="1"/>
  <c r="Q94" i="42"/>
  <c r="R94" i="42" s="1"/>
  <c r="T94" i="42" s="1"/>
  <c r="Q21" i="42"/>
  <c r="R21" i="42" s="1"/>
  <c r="T21" i="42" s="1"/>
  <c r="Q19" i="42"/>
  <c r="R19" i="42" s="1"/>
  <c r="T19" i="42" s="1"/>
  <c r="Q90" i="42"/>
  <c r="R90" i="42" s="1"/>
  <c r="T90" i="42" s="1"/>
  <c r="Q81" i="42"/>
  <c r="R81" i="42" s="1"/>
  <c r="T81" i="42" s="1"/>
  <c r="Q84" i="42"/>
  <c r="R84" i="42" s="1"/>
  <c r="T84" i="42" s="1"/>
  <c r="Q65" i="42"/>
  <c r="R65" i="42" s="1"/>
  <c r="T65" i="42" s="1"/>
  <c r="Q71" i="42"/>
  <c r="R71" i="42" s="1"/>
  <c r="T71" i="42" s="1"/>
  <c r="Q16" i="42"/>
  <c r="R16" i="42" s="1"/>
  <c r="T16" i="42" s="1"/>
  <c r="Q15" i="42"/>
  <c r="Q39" i="42"/>
  <c r="R39" i="42" s="1"/>
  <c r="T39" i="42" s="1"/>
  <c r="Q69" i="42"/>
  <c r="R69" i="42" s="1"/>
  <c r="T69" i="42" s="1"/>
  <c r="Q53" i="42"/>
  <c r="R53" i="42" s="1"/>
  <c r="T53" i="42" s="1"/>
  <c r="Q41" i="42"/>
  <c r="R41" i="42" s="1"/>
  <c r="T41" i="42" s="1"/>
  <c r="Q54" i="42"/>
  <c r="R54" i="42" s="1"/>
  <c r="T54" i="42" s="1"/>
  <c r="Q35" i="42"/>
  <c r="R35" i="42" s="1"/>
  <c r="T35" i="42" s="1"/>
  <c r="Q101" i="42"/>
  <c r="R101" i="42" s="1"/>
  <c r="T101" i="42" s="1"/>
  <c r="Q95" i="42"/>
  <c r="R95" i="42" s="1"/>
  <c r="T95" i="42" s="1"/>
  <c r="Q44" i="42"/>
  <c r="R44" i="42" s="1"/>
  <c r="T44" i="42" s="1"/>
  <c r="Q64" i="42"/>
  <c r="R64" i="42" s="1"/>
  <c r="T64" i="42" s="1"/>
  <c r="Q73" i="42"/>
  <c r="R73" i="42" s="1"/>
  <c r="T73" i="42" s="1"/>
  <c r="Q93" i="42"/>
  <c r="R93" i="42" s="1"/>
  <c r="T93" i="42" s="1"/>
  <c r="Q103" i="42"/>
  <c r="R103" i="42" s="1"/>
  <c r="T103" i="42" s="1"/>
  <c r="Q38" i="42"/>
  <c r="R38" i="42" s="1"/>
  <c r="T38" i="42" s="1"/>
  <c r="Q46" i="42"/>
  <c r="R46" i="42" s="1"/>
  <c r="T46" i="42" s="1"/>
  <c r="Q85" i="42"/>
  <c r="R85" i="42" s="1"/>
  <c r="T85" i="42" s="1"/>
  <c r="Q102" i="42"/>
  <c r="R102" i="42" s="1"/>
  <c r="T102" i="42" s="1"/>
  <c r="Q86" i="42"/>
  <c r="R86" i="42" s="1"/>
  <c r="T86" i="42" s="1"/>
  <c r="Q23" i="42"/>
  <c r="R23" i="42" s="1"/>
  <c r="T23" i="42" s="1"/>
  <c r="Q37" i="42"/>
  <c r="R37" i="42" s="1"/>
  <c r="T37" i="42" s="1"/>
  <c r="Q56" i="42"/>
  <c r="R56" i="42" s="1"/>
  <c r="T56" i="42" s="1"/>
  <c r="Q20" i="42"/>
  <c r="R20" i="42" s="1"/>
  <c r="T20" i="42" s="1"/>
  <c r="V20" i="42" s="1"/>
  <c r="W20" i="42" s="1"/>
  <c r="Y20" i="42" s="1"/>
  <c r="Q61" i="42"/>
  <c r="R61" i="42" s="1"/>
  <c r="T61" i="42" s="1"/>
  <c r="Q58" i="42"/>
  <c r="R58" i="42" s="1"/>
  <c r="T58" i="42" s="1"/>
  <c r="Q33" i="42"/>
  <c r="R33" i="42" s="1"/>
  <c r="T33" i="42" s="1"/>
  <c r="Q75" i="42"/>
  <c r="R75" i="42" s="1"/>
  <c r="T75" i="42" s="1"/>
  <c r="V75" i="42" s="1"/>
  <c r="W75" i="42" s="1"/>
  <c r="Y75" i="42" s="1"/>
  <c r="Q82" i="42"/>
  <c r="R82" i="42" s="1"/>
  <c r="T82" i="42" s="1"/>
  <c r="Q63" i="42"/>
  <c r="R63" i="42" s="1"/>
  <c r="T63" i="42" s="1"/>
  <c r="Q40" i="42"/>
  <c r="R40" i="42" s="1"/>
  <c r="T40" i="42" s="1"/>
  <c r="V22" i="42" l="1"/>
  <c r="W22" i="42" s="1"/>
  <c r="V85" i="42"/>
  <c r="W85" i="42"/>
  <c r="V64" i="42"/>
  <c r="W64" i="42" s="1"/>
  <c r="V37" i="42"/>
  <c r="W37" i="42" s="1"/>
  <c r="Y37" i="42" s="1"/>
  <c r="V23" i="42"/>
  <c r="W23" i="42" s="1"/>
  <c r="V55" i="42"/>
  <c r="W55" i="42" s="1"/>
  <c r="V25" i="42"/>
  <c r="W25" i="42"/>
  <c r="V16" i="42"/>
  <c r="W16" i="42" s="1"/>
  <c r="V65" i="42"/>
  <c r="W65" i="42" s="1"/>
  <c r="V91" i="42"/>
  <c r="W91" i="42" s="1"/>
  <c r="Y91" i="42" s="1"/>
  <c r="V90" i="42"/>
  <c r="W90" i="42" s="1"/>
  <c r="V103" i="42"/>
  <c r="W103" i="42" s="1"/>
  <c r="V21" i="42"/>
  <c r="W21" i="42" s="1"/>
  <c r="V73" i="42"/>
  <c r="W73" i="42" s="1"/>
  <c r="V29" i="42"/>
  <c r="W29" i="42" s="1"/>
  <c r="V47" i="42"/>
  <c r="W47" i="42" s="1"/>
  <c r="V31" i="42"/>
  <c r="W31" i="42" s="1"/>
  <c r="Y31" i="42" s="1"/>
  <c r="V59" i="42"/>
  <c r="W59" i="42" s="1"/>
  <c r="V102" i="42"/>
  <c r="W102" i="42" s="1"/>
  <c r="V81" i="42"/>
  <c r="W81" i="42" s="1"/>
  <c r="V100" i="42"/>
  <c r="W100" i="42" s="1"/>
  <c r="V94" i="42"/>
  <c r="W94" i="42" s="1"/>
  <c r="V40" i="42"/>
  <c r="W40" i="42" s="1"/>
  <c r="V52" i="42"/>
  <c r="W52" i="42" s="1"/>
  <c r="Y52" i="42" s="1"/>
  <c r="V82" i="42"/>
  <c r="W82" i="42" s="1"/>
  <c r="V101" i="42"/>
  <c r="W101" i="42" s="1"/>
  <c r="V98" i="42"/>
  <c r="W98" i="42" s="1"/>
  <c r="V26" i="42"/>
  <c r="W26" i="42" s="1"/>
  <c r="Y26" i="42" s="1"/>
  <c r="V60" i="42"/>
  <c r="W60" i="42" s="1"/>
  <c r="R15" i="42"/>
  <c r="Q12" i="42"/>
  <c r="V89" i="42"/>
  <c r="W89" i="42" s="1"/>
  <c r="V43" i="42"/>
  <c r="W43" i="42" s="1"/>
  <c r="V79" i="42"/>
  <c r="W79" i="42" s="1"/>
  <c r="V51" i="42"/>
  <c r="W51" i="42" s="1"/>
  <c r="Y51" i="42" s="1"/>
  <c r="V35" i="42"/>
  <c r="W35" i="42" s="1"/>
  <c r="Y35" i="42" s="1"/>
  <c r="V72" i="42"/>
  <c r="W72" i="42" s="1"/>
  <c r="V97" i="42"/>
  <c r="W97" i="42" s="1"/>
  <c r="V50" i="42"/>
  <c r="W50" i="42"/>
  <c r="V67" i="42"/>
  <c r="W67" i="42"/>
  <c r="V74" i="42"/>
  <c r="W74" i="42" s="1"/>
  <c r="Y74" i="42" s="1"/>
  <c r="V80" i="42"/>
  <c r="W80" i="42" s="1"/>
  <c r="V44" i="42"/>
  <c r="W44" i="42" s="1"/>
  <c r="V54" i="42"/>
  <c r="W54" i="42" s="1"/>
  <c r="V34" i="42"/>
  <c r="W34" i="42" s="1"/>
  <c r="V66" i="42"/>
  <c r="W66" i="42" s="1"/>
  <c r="V68" i="42"/>
  <c r="W68" i="42" s="1"/>
  <c r="Y68" i="42" s="1"/>
  <c r="V49" i="42"/>
  <c r="W49" i="42" s="1"/>
  <c r="V84" i="42"/>
  <c r="W84" i="42" s="1"/>
  <c r="V38" i="42"/>
  <c r="W38" i="42" s="1"/>
  <c r="Y38" i="42" s="1"/>
  <c r="V93" i="42"/>
  <c r="W93" i="42"/>
  <c r="V92" i="42"/>
  <c r="W92" i="42" s="1"/>
  <c r="V41" i="42"/>
  <c r="W41" i="42" s="1"/>
  <c r="V18" i="42"/>
  <c r="W18" i="42" s="1"/>
  <c r="V57" i="42"/>
  <c r="W57" i="42" s="1"/>
  <c r="V42" i="42"/>
  <c r="W42" i="42" s="1"/>
  <c r="V71" i="42"/>
  <c r="W71" i="42" s="1"/>
  <c r="V46" i="42"/>
  <c r="W46" i="42" s="1"/>
  <c r="Y46" i="42" s="1"/>
  <c r="V36" i="42"/>
  <c r="W36" i="42" s="1"/>
  <c r="V30" i="42"/>
  <c r="W30" i="42" s="1"/>
  <c r="Y30" i="42" s="1"/>
  <c r="V63" i="42"/>
  <c r="W63" i="42" s="1"/>
  <c r="V95" i="42"/>
  <c r="W95" i="42" s="1"/>
  <c r="V58" i="42"/>
  <c r="W58" i="42" s="1"/>
  <c r="V61" i="42"/>
  <c r="W61" i="42" s="1"/>
  <c r="V53" i="42"/>
  <c r="W53" i="42"/>
  <c r="V70" i="42"/>
  <c r="W70" i="42" s="1"/>
  <c r="V83" i="42"/>
  <c r="W83" i="42" s="1"/>
  <c r="V77" i="42"/>
  <c r="W77" i="42" s="1"/>
  <c r="V24" i="42"/>
  <c r="W24" i="42"/>
  <c r="Y24" i="42" s="1"/>
  <c r="V86" i="42"/>
  <c r="W86" i="42" s="1"/>
  <c r="V96" i="42"/>
  <c r="W96" i="42" s="1"/>
  <c r="V19" i="42"/>
  <c r="W19" i="42"/>
  <c r="V32" i="42"/>
  <c r="W32" i="42" s="1"/>
  <c r="Y32" i="42" s="1"/>
  <c r="V78" i="42"/>
  <c r="W78" i="42" s="1"/>
  <c r="V69" i="42"/>
  <c r="W69" i="42" s="1"/>
  <c r="V62" i="42"/>
  <c r="W62" i="42" s="1"/>
  <c r="V28" i="42"/>
  <c r="W28" i="42" s="1"/>
  <c r="V27" i="42"/>
  <c r="W27" i="42" s="1"/>
  <c r="V87" i="42"/>
  <c r="W87" i="42" s="1"/>
  <c r="V88" i="42"/>
  <c r="W88" i="42" s="1"/>
  <c r="V99" i="42"/>
  <c r="W99" i="42" s="1"/>
  <c r="V76" i="42"/>
  <c r="W76" i="42" s="1"/>
  <c r="V33" i="42"/>
  <c r="W33" i="42" s="1"/>
  <c r="Y33" i="42" s="1"/>
  <c r="V56" i="42"/>
  <c r="W56" i="42" s="1"/>
  <c r="V39" i="42"/>
  <c r="W39" i="42" s="1"/>
  <c r="V48" i="42"/>
  <c r="W48" i="42"/>
  <c r="Y48" i="42" s="1"/>
  <c r="V17" i="42"/>
  <c r="W17" i="42" s="1"/>
  <c r="Y17" i="42" s="1"/>
  <c r="V45" i="42"/>
  <c r="W45" i="42" s="1"/>
  <c r="AA79" i="42" l="1"/>
  <c r="Z79" i="42"/>
  <c r="Y79" i="42"/>
  <c r="Y99" i="42"/>
  <c r="Z99" i="42"/>
  <c r="Y41" i="42"/>
  <c r="AA41" i="42"/>
  <c r="Z41" i="42"/>
  <c r="Z65" i="42"/>
  <c r="Y65" i="42"/>
  <c r="AA59" i="42"/>
  <c r="Y59" i="42"/>
  <c r="AB98" i="42"/>
  <c r="Z98" i="42"/>
  <c r="Y98" i="42"/>
  <c r="AA98" i="42"/>
  <c r="Z55" i="42"/>
  <c r="Y55" i="42"/>
  <c r="AB66" i="42"/>
  <c r="Z66" i="42"/>
  <c r="Y66" i="42"/>
  <c r="Y23" i="42"/>
  <c r="Z23" i="42"/>
  <c r="AB23" i="42"/>
  <c r="AA23" i="42"/>
  <c r="Z60" i="42"/>
  <c r="Y60" i="42"/>
  <c r="AB36" i="42"/>
  <c r="Y36" i="42"/>
  <c r="Y81" i="42"/>
  <c r="Z81" i="42"/>
  <c r="AA81" i="42"/>
  <c r="AB67" i="42"/>
  <c r="AA67" i="42"/>
  <c r="Z67" i="42"/>
  <c r="Y67" i="42"/>
  <c r="AB84" i="42"/>
  <c r="Y84" i="42"/>
  <c r="Z84" i="42"/>
  <c r="AA84" i="42"/>
  <c r="AA49" i="42"/>
  <c r="Y49" i="42"/>
  <c r="Z49" i="42"/>
  <c r="AB72" i="42"/>
  <c r="Y72" i="42"/>
  <c r="Z73" i="42"/>
  <c r="AA73" i="42"/>
  <c r="AB73" i="42"/>
  <c r="Y73" i="42"/>
  <c r="R12" i="42"/>
  <c r="T15" i="42"/>
  <c r="AA86" i="42"/>
  <c r="Y86" i="42"/>
  <c r="Z86" i="42"/>
  <c r="Y83" i="42"/>
  <c r="AA83" i="42"/>
  <c r="Z83" i="42"/>
  <c r="Z42" i="42"/>
  <c r="Y42" i="42"/>
  <c r="AA42" i="42"/>
  <c r="Z34" i="42"/>
  <c r="Y34" i="42"/>
  <c r="AA34" i="42"/>
  <c r="Z97" i="42"/>
  <c r="Y97" i="42"/>
  <c r="AB29" i="42"/>
  <c r="Y29" i="42"/>
  <c r="AA69" i="42"/>
  <c r="Y69" i="42"/>
  <c r="Z69" i="42"/>
  <c r="AB78" i="42"/>
  <c r="Z78" i="42"/>
  <c r="Y78" i="42"/>
  <c r="Y61" i="42"/>
  <c r="Z61" i="42"/>
  <c r="AA61" i="42"/>
  <c r="AB18" i="42"/>
  <c r="Z18" i="42"/>
  <c r="Y18" i="42"/>
  <c r="Z54" i="42"/>
  <c r="Y54" i="42"/>
  <c r="AB40" i="42"/>
  <c r="Y40" i="42"/>
  <c r="AA40" i="42"/>
  <c r="Z40" i="42"/>
  <c r="AA21" i="42"/>
  <c r="Y21" i="42"/>
  <c r="AB21" i="42"/>
  <c r="Z21" i="42"/>
  <c r="Z64" i="42"/>
  <c r="Y64" i="42"/>
  <c r="Y93" i="42"/>
  <c r="Z93" i="42"/>
  <c r="AB93" i="42"/>
  <c r="AA93" i="42"/>
  <c r="Y87" i="42"/>
  <c r="Z87" i="42"/>
  <c r="Y28" i="42"/>
  <c r="AA28" i="42"/>
  <c r="Z28" i="42"/>
  <c r="Y70" i="42"/>
  <c r="AA70" i="42"/>
  <c r="Z70" i="42"/>
  <c r="Y57" i="42"/>
  <c r="Z57" i="42"/>
  <c r="AB27" i="42"/>
  <c r="Z27" i="42"/>
  <c r="Y27" i="42"/>
  <c r="Z71" i="42"/>
  <c r="Y71" i="42"/>
  <c r="AB62" i="42"/>
  <c r="Z62" i="42"/>
  <c r="Y62" i="42"/>
  <c r="Z58" i="42"/>
  <c r="Y58" i="42"/>
  <c r="AB44" i="42"/>
  <c r="Z44" i="42"/>
  <c r="AA44" i="42"/>
  <c r="Y44" i="42"/>
  <c r="Z43" i="42"/>
  <c r="AA43" i="42"/>
  <c r="Y43" i="42"/>
  <c r="AA94" i="42"/>
  <c r="Y94" i="42"/>
  <c r="AB94" i="42"/>
  <c r="Z94" i="42"/>
  <c r="Y103" i="42"/>
  <c r="AA103" i="42"/>
  <c r="Z103" i="42"/>
  <c r="AB103" i="42"/>
  <c r="Y85" i="42"/>
  <c r="Z85" i="42"/>
  <c r="AA85" i="42"/>
  <c r="Y96" i="42"/>
  <c r="Z96" i="42"/>
  <c r="AA53" i="42"/>
  <c r="Y53" i="42"/>
  <c r="Z56" i="42"/>
  <c r="Y56" i="42"/>
  <c r="AB63" i="42"/>
  <c r="AA63" i="42"/>
  <c r="Z63" i="42"/>
  <c r="Y63" i="42"/>
  <c r="Z88" i="42"/>
  <c r="Y88" i="42"/>
  <c r="AB16" i="42"/>
  <c r="AA16" i="42"/>
  <c r="Y16" i="42"/>
  <c r="Z16" i="42"/>
  <c r="Y25" i="42"/>
  <c r="Z25" i="42"/>
  <c r="AA25" i="42"/>
  <c r="AA47" i="42"/>
  <c r="Z47" i="42"/>
  <c r="Y47" i="42"/>
  <c r="AB47" i="42"/>
  <c r="Z39" i="42"/>
  <c r="AA39" i="42"/>
  <c r="Y39" i="42"/>
  <c r="Y19" i="42"/>
  <c r="Z19" i="42"/>
  <c r="AA80" i="42"/>
  <c r="Y80" i="42"/>
  <c r="Z80" i="42"/>
  <c r="AA89" i="42"/>
  <c r="Y89" i="42"/>
  <c r="Z100" i="42"/>
  <c r="AA100" i="42"/>
  <c r="Y100" i="42"/>
  <c r="AB100" i="42"/>
  <c r="AA90" i="42"/>
  <c r="Y90" i="42"/>
  <c r="Z90" i="42"/>
  <c r="Y22" i="42"/>
  <c r="Z22" i="42"/>
  <c r="Y102" i="42"/>
  <c r="Z102" i="42"/>
  <c r="Y50" i="42"/>
  <c r="AB50" i="42"/>
  <c r="AA50" i="42"/>
  <c r="Z50" i="42"/>
  <c r="Y45" i="42"/>
  <c r="AA45" i="42"/>
  <c r="Z45" i="42"/>
  <c r="AB77" i="42"/>
  <c r="Y77" i="42"/>
  <c r="AB101" i="42"/>
  <c r="Z101" i="42"/>
  <c r="Y101" i="42"/>
  <c r="AA82" i="42"/>
  <c r="Z82" i="42"/>
  <c r="Y82" i="42"/>
  <c r="AB76" i="42"/>
  <c r="AA76" i="42"/>
  <c r="Z76" i="42"/>
  <c r="Y76" i="42"/>
  <c r="Z95" i="42"/>
  <c r="Y95" i="42"/>
  <c r="Z92" i="42"/>
  <c r="Y92" i="42"/>
  <c r="T13" i="42" l="1"/>
  <c r="V15" i="42"/>
  <c r="V13" i="42" s="1"/>
  <c r="V12" i="42" s="1"/>
  <c r="AA13" i="42"/>
  <c r="AB13" i="42"/>
  <c r="Z13" i="42"/>
  <c r="W15" i="42" l="1"/>
  <c r="Y15" i="42"/>
  <c r="Y13" i="42" s="1"/>
  <c r="W13" i="42"/>
</calcChain>
</file>

<file path=xl/sharedStrings.xml><?xml version="1.0" encoding="utf-8"?>
<sst xmlns="http://schemas.openxmlformats.org/spreadsheetml/2006/main" count="1051" uniqueCount="327">
  <si>
    <t>2024 Municipal Funding</t>
  </si>
  <si>
    <t>Calculation of 2024 Steward Cash Obligation</t>
  </si>
  <si>
    <t>Steward Municipal Obligation</t>
  </si>
  <si>
    <t>CNA/OCNA InKind Deduction Balance</t>
  </si>
  <si>
    <t>2023 Steward Cash Obligation</t>
  </si>
  <si>
    <t>Accounting for Prior Year Adjustments</t>
  </si>
  <si>
    <t>PC</t>
  </si>
  <si>
    <t>Group</t>
  </si>
  <si>
    <t>Program</t>
  </si>
  <si>
    <t>2022 Marketed Tonnes</t>
  </si>
  <si>
    <t>2022 Reported Gross Cost</t>
  </si>
  <si>
    <t>2022 Reported Revenue</t>
  </si>
  <si>
    <t>2022 Reported Net Cost</t>
  </si>
  <si>
    <t>Reported Net Cost per Tonne</t>
  </si>
  <si>
    <t>Days in Program (2024)</t>
  </si>
  <si>
    <t>Transition Date</t>
  </si>
  <si>
    <t>Pro-rated Net Cost</t>
  </si>
  <si>
    <t>Total Payment</t>
  </si>
  <si>
    <t>PYA Re: 2021 Data Year</t>
  </si>
  <si>
    <t>Missing Program Adjustment</t>
  </si>
  <si>
    <t>Final PYA</t>
  </si>
  <si>
    <t>Final Payment</t>
  </si>
  <si>
    <t>Late Penalty?</t>
  </si>
  <si>
    <t>Late Penalty Assessed</t>
  </si>
  <si>
    <t>Final Payment Incl. Late Penalty</t>
  </si>
  <si>
    <t>HALTON, REGIONAL MUNICIPALITY OF</t>
  </si>
  <si>
    <t>YORK, REGIONAL MUNICIPALITY OF</t>
  </si>
  <si>
    <t>HAMILTON, CITY OF</t>
  </si>
  <si>
    <t>PEEL, REGIONAL MUNICIPALITY OF</t>
  </si>
  <si>
    <t>DURHAM, REGIONAL MUNICIPALITY OF</t>
  </si>
  <si>
    <t>ESSEX-WINDSOR SOLID WASTE AUTHORITY</t>
  </si>
  <si>
    <t>WATERLOO, REGIONAL MUNICIPALITY OF</t>
  </si>
  <si>
    <t>BARRIE, CITY OF</t>
  </si>
  <si>
    <t>GUELPH, CITY OF</t>
  </si>
  <si>
    <t>THUNDER BAY, CITY OF</t>
  </si>
  <si>
    <t>BRANTFORD, CITY OF</t>
  </si>
  <si>
    <t>WELLINGTON, COUNTY OF</t>
  </si>
  <si>
    <t>NORFOLK, COUNTY OF</t>
  </si>
  <si>
    <t>QUINTE WASTE SOLUTIONS</t>
  </si>
  <si>
    <t>MUSKOKA, DISTRICT MUNICIPALITY OF</t>
  </si>
  <si>
    <t>NORTH BAY, CITY OF</t>
  </si>
  <si>
    <t>GREATER SUDBURY, CITY OF</t>
  </si>
  <si>
    <t>BLUEWATER RECYCLING ASSOCIATION</t>
  </si>
  <si>
    <t>BRUCE AREA SOLID WASTE RECYCLING</t>
  </si>
  <si>
    <t>KINGSTON, CITY OF</t>
  </si>
  <si>
    <t>KAWARTHA LAKES, CITY OF</t>
  </si>
  <si>
    <t>OXFORD, RESTRUCTURED COUNTY OF</t>
  </si>
  <si>
    <t>STRATFORD, CITY OF</t>
  </si>
  <si>
    <t>BROCKVILLE, CITY OF</t>
  </si>
  <si>
    <t>HANOVER, TOWN OF</t>
  </si>
  <si>
    <t>CORNWALL, CITY OF</t>
  </si>
  <si>
    <t>PRESCOTT,TOWN OF</t>
  </si>
  <si>
    <t>GANANOQUE, TOWN OF</t>
  </si>
  <si>
    <t>DESERONTO, TOWN OF</t>
  </si>
  <si>
    <t>PERTH, TOWN OF</t>
  </si>
  <si>
    <t>SUNDRIDGE, VILLAGE OF</t>
  </si>
  <si>
    <t>WEST NIPISSING, MUNICIPALITY OF</t>
  </si>
  <si>
    <t>KIRKLAND LAKE, TOWN OF</t>
  </si>
  <si>
    <t>ELLIOT LAKE, CITY OF</t>
  </si>
  <si>
    <t>TIMMINS, CITY OF</t>
  </si>
  <si>
    <t>GAUTHIER, TOWNSHIP OF</t>
  </si>
  <si>
    <t>SABLES-SPANISH RIVERS, TOWNSHIP OF</t>
  </si>
  <si>
    <t>BALDWIN, TOWNSHIP OF</t>
  </si>
  <si>
    <t>BLIND RIVER, TOWN OF</t>
  </si>
  <si>
    <t>CENTRAL MANITOULIN, TOWNSHIP OF</t>
  </si>
  <si>
    <t>ESPANOLA, TOWN OF</t>
  </si>
  <si>
    <t>NAIRN &amp; HYMAN, TOWNSHIP OF</t>
  </si>
  <si>
    <t>NORTHEASTERN MANITOULIN &amp; ISLANDS, TOWN OF</t>
  </si>
  <si>
    <t>Temiskaming Shores, City of</t>
  </si>
  <si>
    <t>Red Rock Indian Band</t>
  </si>
  <si>
    <t>GARDEN RIVER FIRST NATION</t>
  </si>
  <si>
    <t>WAHNAPITAE FIRST NATION</t>
  </si>
  <si>
    <t>ARMSTRONG, TOWNSHIP OF</t>
  </si>
  <si>
    <t>COBALT, TOWN OF</t>
  </si>
  <si>
    <t>COLEMAN,  TOWNSHIP OF</t>
  </si>
  <si>
    <t>ENGLEHART, TOWN OF</t>
  </si>
  <si>
    <t>EVANTUREL, TOWNSHIP OF</t>
  </si>
  <si>
    <t>HEAD, CLARA AND MARIA, TOWNSHIPS OF</t>
  </si>
  <si>
    <t>JAMES, TOWNSHIP OF</t>
  </si>
  <si>
    <t>LARDER LAKE,  TOWNSHIP OF</t>
  </si>
  <si>
    <t>LATCHFORD, TOWN OF</t>
  </si>
  <si>
    <t>MARATHON,  TOWN OF</t>
  </si>
  <si>
    <t xml:space="preserve">Matachewan, The Corporation of the Township of </t>
  </si>
  <si>
    <t>MCGARRY, TOWNSHIP OF</t>
  </si>
  <si>
    <t>TRI-NEIGHBOURS</t>
  </si>
  <si>
    <t>PAPINEAU-CAMERON, TOWNSHIP OF</t>
  </si>
  <si>
    <t>POWASSAN, MUNICIPALITY OF</t>
  </si>
  <si>
    <t>SPANISH, TOWN OF</t>
  </si>
  <si>
    <t>ST. CHARLES, MUNICIPALITY OF</t>
  </si>
  <si>
    <t>CHISHOLM, TOWNSHIP OF</t>
  </si>
  <si>
    <t>EAST FERRIS, MUNICIPALITY OF</t>
  </si>
  <si>
    <t>CALLANDER, MUNICIPALITY OF</t>
  </si>
  <si>
    <t>ATIKAMEKSHENG ANISHNAWBEK FIRST NATION</t>
  </si>
  <si>
    <t>BATCHEWANA FIRST NATIONS OJIBWAYS</t>
  </si>
  <si>
    <t>NIPISSING FIRST NATION</t>
  </si>
  <si>
    <t>COCHRANE, Corporation of the Town of</t>
  </si>
  <si>
    <t>NORTH HURON, TOWNSHIP OF</t>
  </si>
  <si>
    <t>ASHFIELD-COLBORNE-WAWANOSH, TOWNSHIP OF</t>
  </si>
  <si>
    <t>HOWICK, TOWNSHIP OF</t>
  </si>
  <si>
    <t>RIDEAU LAKES, TOWNSHIP OF</t>
  </si>
  <si>
    <t>WESTPORT, VILLAGE OF</t>
  </si>
  <si>
    <t>OTTAWA VALLEY WASTE RECOVERY CENTRE</t>
  </si>
  <si>
    <t>NORTH GLENGARRY, TOWNSHIP OF</t>
  </si>
  <si>
    <t>ATHENS, TOWNSHIP OF</t>
  </si>
  <si>
    <t>NORTH STORMONT, TOWNSHIP OF</t>
  </si>
  <si>
    <t>SOUTH FRONTENAC, TOWNSHIP OF</t>
  </si>
  <si>
    <t>SOUTH STORMONT, TOWNSHIP OF</t>
  </si>
  <si>
    <t>NORTH DUNDAS, TOWNSHIP OF</t>
  </si>
  <si>
    <t>WHITEWATER REGION, TOWNSHIP OF</t>
  </si>
  <si>
    <t>GREATER NAPANEE, TOWNSHIP OF</t>
  </si>
  <si>
    <t>EDWARDSBURGH CARDINAL, TOWNSHIP OF</t>
  </si>
  <si>
    <t>SOUTH GLENGARRY, TOWNSHIP OF</t>
  </si>
  <si>
    <t>SOUTH DUNDAS, TOWNSHIP OF</t>
  </si>
  <si>
    <t>BRANT, COUNTY OF</t>
  </si>
  <si>
    <t>WEST GREY, MUNICIPALITY OF</t>
  </si>
  <si>
    <t>Burk's Falls, Village of</t>
  </si>
  <si>
    <t>Huron East-Brussels/Tuckersmith, Municipality of</t>
  </si>
  <si>
    <t>Wahta Mohawks First Nation</t>
  </si>
  <si>
    <t>BANCROFT, TOWN OF</t>
  </si>
  <si>
    <t>MISSISSAUGAS OF THE NEW CREDIT FIRST NATION</t>
  </si>
  <si>
    <t>LAURENTIAN HILLS, TOWN OF</t>
  </si>
  <si>
    <t>TEMAGAMI, MUNICIPALITY OF</t>
  </si>
  <si>
    <t>DEEP RIVER, TOWN OF</t>
  </si>
  <si>
    <t>MOHAWKS OF THE BAY OF QUINTE</t>
  </si>
  <si>
    <t>LOYALIST, TOWNSHIP OF</t>
  </si>
  <si>
    <t>ALGONQUINS OF PIKWAKANAGAN</t>
  </si>
  <si>
    <t>CHIPPEWAS OF RAMA FIRST NATION</t>
  </si>
  <si>
    <t>CURVE LAKE FIRST NATION</t>
  </si>
  <si>
    <t>Hiawatha First Nation</t>
  </si>
  <si>
    <t>ARMOUR, TOWNSHIP OF</t>
  </si>
  <si>
    <t>WHITESTONE, MUNICIPALITY OF</t>
  </si>
  <si>
    <t>THE ARCHIPELAGO, TOWNSHIP OF</t>
  </si>
  <si>
    <t>CARLING, TOWNSHIP OF</t>
  </si>
  <si>
    <t>MCDOUGALL, MUNICIPALITY OF</t>
  </si>
  <si>
    <t>SEGUIN, TOWNSHIP OF</t>
  </si>
  <si>
    <t>MCKELLAR, TOWNSHIP OF</t>
  </si>
  <si>
    <t>CASEY, TOWNSHIP OF</t>
  </si>
  <si>
    <t>GILLIES, TOWNSHIP OF</t>
  </si>
  <si>
    <t>CHIPPEWAS OF THE THAMES FIRST NATION</t>
  </si>
  <si>
    <t>KERNS, TOWNSHIP OF</t>
  </si>
  <si>
    <t>HUDSON, TOWNSHIP OF</t>
  </si>
  <si>
    <t>CALVIN, MUNICIPALITY OF</t>
  </si>
  <si>
    <t>PERRY, TOWNSHIP OF</t>
  </si>
  <si>
    <t>Matachewan First Nations</t>
  </si>
  <si>
    <t>Temagami First Nation</t>
  </si>
  <si>
    <t>Moose Deer Point</t>
  </si>
  <si>
    <t>BILLINGS, TOWNSHIP OF</t>
  </si>
  <si>
    <t>CONMEE,  TOWNSHIP OF</t>
  </si>
  <si>
    <t>FRENCH RIVER, MUNICIPALITY OF</t>
  </si>
  <si>
    <t>HARLEY, TOWNSHP OF</t>
  </si>
  <si>
    <t>HEARST, TOWN OF</t>
  </si>
  <si>
    <t>HILLIARD,  TOWNSHIP OF</t>
  </si>
  <si>
    <t>HURON SHORES,  MUNICIPALITY OF</t>
  </si>
  <si>
    <t>KAPUSKASING MOONBEAM LANDFILL SITE, MANAGEMENT BOARD OF</t>
  </si>
  <si>
    <t>KEARNEY, TOWN OF</t>
  </si>
  <si>
    <t>KILLARNEY, MUNICIPALITY OF</t>
  </si>
  <si>
    <t>LAIRD, TOWNSHIP OF</t>
  </si>
  <si>
    <t>MACDONALD, MEREDITH &amp; ABERDEEN ADDITIONAL, TOWNSHIP OF</t>
  </si>
  <si>
    <t>MACHAR, TOWNSHIP OF</t>
  </si>
  <si>
    <t>MAGNETAWAN, MUNICIPALITY OF</t>
  </si>
  <si>
    <t>MATTICE-VAL COTE</t>
  </si>
  <si>
    <t>MCMURRICH/MONTEITH, TOWNSHIP OF</t>
  </si>
  <si>
    <t>NIPISSING, TOWNSHIP OF</t>
  </si>
  <si>
    <t>OLIVER PAIPOONGE,  MUNICIPALITY OF</t>
  </si>
  <si>
    <t>SHUNIAH, MUNICIPALITY OF</t>
  </si>
  <si>
    <t>SOUTH RIVER, VILLAGE OF</t>
  </si>
  <si>
    <t>ST. JOSEPH, TOWNSHIP OF</t>
  </si>
  <si>
    <t>STRONG, TOWNSHIP OF</t>
  </si>
  <si>
    <t>TARBUTT &amp; TARBUTT ADDITIONAL, TOWNSHIP OF</t>
  </si>
  <si>
    <t>TERRACE BAY, TOWNSHIP OF</t>
  </si>
  <si>
    <t>BONFIELD, TOWNSHIP OF</t>
  </si>
  <si>
    <t>CHARLTON AND DACK, MUNICIPALITY OF</t>
  </si>
  <si>
    <t>SERPENT RIVER FIRST NATIONS</t>
  </si>
  <si>
    <t>SAGAMOK ANISHNAWBEK FIRST NATION</t>
  </si>
  <si>
    <t>WIKWEMIKONG UNCEDED INDIAN RESERVE</t>
  </si>
  <si>
    <t>ONEIDA NATION OF THE THAMES</t>
  </si>
  <si>
    <t>ALGONQUIN HIGHLANDS,TOWNSHIP OF</t>
  </si>
  <si>
    <t>LEEDS AND THE THOUSAND ISLANDS, TOWNSHIP OF</t>
  </si>
  <si>
    <t>ELIZABETHTOWN-KITLEY, TOWNSHIP OF</t>
  </si>
  <si>
    <t>FRONT OF YONGE, TOWNSHIP OF</t>
  </si>
  <si>
    <t>AUGUSTA, TOWNSHIP OF</t>
  </si>
  <si>
    <t>STONE MILLS, TOWNSHIP OF</t>
  </si>
  <si>
    <t>BRUDENELL, LYNDOCH AND RAGLAN, TOWNSHIP OF</t>
  </si>
  <si>
    <t>NORTHERN BRUCE PENINSULA, MUNICIPALITY OF</t>
  </si>
  <si>
    <t>CARLOW MAYO, TOWNSHIP OF</t>
  </si>
  <si>
    <t>TAY VALLEY, TOWNSHIP OF</t>
  </si>
  <si>
    <t>LANARK HIGHLANDS, TOWNSHIP OF</t>
  </si>
  <si>
    <t>ADDINGTON HIGHLANDS, TOWNSHIP OF</t>
  </si>
  <si>
    <t>ADMASTON/BROMLEY, TOWNSHIP OF</t>
  </si>
  <si>
    <t>MINDEN HILLS, TOWNSHIP OF</t>
  </si>
  <si>
    <t>GREATER MADAWASKA, TOWNSHIP OF</t>
  </si>
  <si>
    <t>BONNECHERE VALLEY, TOWNSHIP OF</t>
  </si>
  <si>
    <t>KILLALOE, HAGARTY, AND RICHARDS, TOWNSHIP OF</t>
  </si>
  <si>
    <t>MADAWASKA VALLEY, TOWNSHIP OF</t>
  </si>
  <si>
    <t>CENTRAL FRONTENAC, TOWNSHIP OF</t>
  </si>
  <si>
    <t>NORTH FRONTENAC, TOWNSHIP OF</t>
  </si>
  <si>
    <t>FARADAY, TOWNSHIP OF</t>
  </si>
  <si>
    <t>Limerick, Township of</t>
  </si>
  <si>
    <t>TUDOR &amp; CASHEL, TOWNSHIP OF</t>
  </si>
  <si>
    <t>WOLLASTON, TOWNSHIP OF</t>
  </si>
  <si>
    <t>WALPOLE ISLAND FIRST NATION</t>
  </si>
  <si>
    <t>SIX NATIONS</t>
  </si>
  <si>
    <t>2023 Municipal Funding</t>
  </si>
  <si>
    <t>Calculation of 2023 Steward Cash Obligation</t>
  </si>
  <si>
    <t>2022 Steward Cash Obligation</t>
  </si>
  <si>
    <t>2021 Marketed Tonnes</t>
  </si>
  <si>
    <t>2021
Adjusted Marketed Tonnes</t>
  </si>
  <si>
    <t>Difference</t>
  </si>
  <si>
    <t>2021 Reported Gross Cost</t>
  </si>
  <si>
    <t>2021 Adjusted Reported Gross Cost</t>
  </si>
  <si>
    <t>2021 Reported Revenue</t>
  </si>
  <si>
    <t>2021 Adjusted Reported Revenue</t>
  </si>
  <si>
    <t>2021 Reported Net Cost</t>
  </si>
  <si>
    <t>2021 Adjusted Reported Net Cost</t>
  </si>
  <si>
    <t>Days in Program (2023)</t>
  </si>
  <si>
    <t>2021 Pro-rated Net Cost</t>
  </si>
  <si>
    <t>2023 MFAM Funding (2021 Data Year)</t>
  </si>
  <si>
    <t>TORONTO, CITY OF</t>
  </si>
  <si>
    <t>LONDON, CITY OF</t>
  </si>
  <si>
    <t>SIMCOE, COUNTY OF</t>
  </si>
  <si>
    <t>NIAGARA, REGIONAL MUNICIPALITY OF</t>
  </si>
  <si>
    <t>OTTAWA, CITY OF</t>
  </si>
  <si>
    <t>SAULT STE. MARIE, CITY OF</t>
  </si>
  <si>
    <t>SARNIA, CITY OF</t>
  </si>
  <si>
    <t>PETERBOROUGH, CITY OF</t>
  </si>
  <si>
    <t>NORTHUMBERLAND, COUNTY OF</t>
  </si>
  <si>
    <t>PETERBOROUGH, COUNTY OF</t>
  </si>
  <si>
    <t>CHATHAM-KENT, MUNICIPALITY OF</t>
  </si>
  <si>
    <t>DUFFERIN, COUNTY OF</t>
  </si>
  <si>
    <t>OWEN SOUND, CITY OF</t>
  </si>
  <si>
    <t>ORILLIA, CITY OF</t>
  </si>
  <si>
    <t>PARRY SOUND, TOWN OF</t>
  </si>
  <si>
    <t>ST. THOMAS, CITY OF</t>
  </si>
  <si>
    <t>AYLMER, TOWN OF</t>
  </si>
  <si>
    <t>Arnprior, Town of</t>
  </si>
  <si>
    <t>RENFREW, TOWN OF</t>
  </si>
  <si>
    <t>MATTAWA, TOWN OF</t>
  </si>
  <si>
    <t>PETROLIA, TOWN OF</t>
  </si>
  <si>
    <t>CARLETON PLACE, TOWN OF</t>
  </si>
  <si>
    <t>CASSELMAN,  VILLAGE OF</t>
  </si>
  <si>
    <t>SMITHS FALLS, TOWN OF</t>
  </si>
  <si>
    <t>PRINCE, TOWNSHIP OF</t>
  </si>
  <si>
    <t>GOULAIS &amp; DISTRICT, LOCAL SERVICES BOARD OF</t>
  </si>
  <si>
    <t>Local Services Board of Aweres</t>
  </si>
  <si>
    <t>ATIKOKAN, TOWNSHIP OF</t>
  </si>
  <si>
    <t>DRYDEN, CITY OF</t>
  </si>
  <si>
    <t>FORT FRANCES, TOWN OF</t>
  </si>
  <si>
    <t>KENORA, CITY OF</t>
  </si>
  <si>
    <t>CHATSWORTH, TOWNSHIP OF</t>
  </si>
  <si>
    <t>THE BLUE MOUNTAINS, TOWN OF</t>
  </si>
  <si>
    <t>THAMES CENTRE, MUNICIPALITY OF</t>
  </si>
  <si>
    <t>WEST ELGIN, MUNICIPALITY OF</t>
  </si>
  <si>
    <t>GEORGIAN BLUFFS, TOWNSHIP OF</t>
  </si>
  <si>
    <t>MEAFORD, MUNICIPALITY OF</t>
  </si>
  <si>
    <t>CENTRAL ELGIN, MUNICIPALITY OF</t>
  </si>
  <si>
    <t>NORTH GRENVILLE, MUNICIPALITY OF</t>
  </si>
  <si>
    <t>HAWKESBURY JOINT RECYCLING</t>
  </si>
  <si>
    <t>ST. CLAIR, TOWNSHIP OF</t>
  </si>
  <si>
    <t>MERRICKVILLE-WOLFORD, VILLAGE OF</t>
  </si>
  <si>
    <t>RUSSELL, TOWNSHIP OF</t>
  </si>
  <si>
    <t>SOUTHWOLD, TOWNSHIP OF</t>
  </si>
  <si>
    <t>BAYHAM, MUNICIPALITY OF</t>
  </si>
  <si>
    <t>CLARENCE-ROCKLAND, CITY OF</t>
  </si>
  <si>
    <t>THE NATION, MUNICIPALITY</t>
  </si>
  <si>
    <t>DUTTON-DUNWICH, MUNICIPALITY OF</t>
  </si>
  <si>
    <t>PLYMPTON-WYOMING, TOWN OF</t>
  </si>
  <si>
    <t>MALAHIDE, TOWNSHIP OF</t>
  </si>
  <si>
    <t>HASTINGS HIGHLANDS, MUNICIPALITY OF</t>
  </si>
  <si>
    <t>HORTON, TOWNSHIP OF</t>
  </si>
  <si>
    <t>GREY HIGHLANDS, MUNICIPALITY OF</t>
  </si>
  <si>
    <t>MCNAB-BRAESIDE, TOWNSHIP OF</t>
  </si>
  <si>
    <t>SOUTHWEST MIDDLESEX, MUNICIPALITY OF</t>
  </si>
  <si>
    <t>ALFRED AND PLANTAGENET, TOWNSHIP OF</t>
  </si>
  <si>
    <t>SOUTHGATE, TOWNSHIP OF</t>
  </si>
  <si>
    <t>BECKWITH, TOWNSHIP OF</t>
  </si>
  <si>
    <t>DRUMMOND-NORTH ELMSLEY, TOWNSHIP OF</t>
  </si>
  <si>
    <t>HALDIMAND, COUNTY OF</t>
  </si>
  <si>
    <t>MISSISSIPPI MILLS, TOWN OF</t>
  </si>
  <si>
    <t>MONTAGUE, TOWNSHIP OF</t>
  </si>
  <si>
    <t>NEWBURY,  VILLAGE OF</t>
  </si>
  <si>
    <t>ALDERVILLE FIRST NATION</t>
  </si>
  <si>
    <t>NEEBING, MUNICIPALITY OF</t>
  </si>
  <si>
    <t>Dokis First Nation</t>
  </si>
  <si>
    <t>EMO, TOWNSHIP OF</t>
  </si>
  <si>
    <t>HILTON BEACH,  VILLAGE OF</t>
  </si>
  <si>
    <t>OCONNOR,  TOWNSHIP OF</t>
  </si>
  <si>
    <t>RED LAKE, MUNICIPALITY OF</t>
  </si>
  <si>
    <t>SIOUX NARROWS NESTOR FALLS, TOWNSHIP OF</t>
  </si>
  <si>
    <t>DYSART ET AL, TOWNSHIP OF</t>
  </si>
  <si>
    <t>FRONTENAC ISLANDS, TOWNSHIP OF</t>
  </si>
  <si>
    <t>HIGHLANDS EAST, MUNICIPALITY OF</t>
  </si>
  <si>
    <t>ENNISKILLEN, TOWNSHIP OF</t>
  </si>
  <si>
    <t>CHIPPEWAS OF KETTLE AND STONY POINT FIRST NATIONS</t>
  </si>
  <si>
    <t>Maximum:</t>
  </si>
  <si>
    <t>Straight Avg.</t>
  </si>
  <si>
    <t>2021 Reported &amp; Calculated Gross Costs</t>
  </si>
  <si>
    <t>Straight SD.</t>
  </si>
  <si>
    <t>Total Gross Residential Cost</t>
  </si>
  <si>
    <t>Reported Revenue</t>
  </si>
  <si>
    <t>Reported Net Cost</t>
  </si>
  <si>
    <t>Tonnes</t>
  </si>
  <si>
    <t>Net Cost per Tonne</t>
  </si>
  <si>
    <t>CHIPPEWAS OF NAWASH FIRST NATION</t>
  </si>
  <si>
    <t>2022 Reported &amp; Calculated Gross Costs</t>
  </si>
  <si>
    <t>PYA Re: 2021 Data Year - 2024 MFAM</t>
  </si>
  <si>
    <t>Additional PYA Re: 2021 Data Year</t>
  </si>
  <si>
    <t>2022
Adjusted Marketed Tonnes</t>
  </si>
  <si>
    <t>2022 Adjusted Reported Gross Cost</t>
  </si>
  <si>
    <t>2022 Adjusted Reported Revenue</t>
  </si>
  <si>
    <t>2022 Adjusted Reported Net Cost</t>
  </si>
  <si>
    <t>2022 Pro-rated Net Cost</t>
  </si>
  <si>
    <t>2024 MFAM Funding (2022 Data Year)</t>
  </si>
  <si>
    <t>PYA Re: 2022 Data Year</t>
  </si>
  <si>
    <t>2025 Municipal Funding</t>
  </si>
  <si>
    <t>2023 Marketed Tonnes</t>
  </si>
  <si>
    <t>2023 Reported Gross Cost</t>
  </si>
  <si>
    <t>2023 Reported Revenue</t>
  </si>
  <si>
    <t>2023 Reported Net Cost</t>
  </si>
  <si>
    <t>Days in Program (2025)</t>
  </si>
  <si>
    <t>Jun. 2025
Payment</t>
  </si>
  <si>
    <t>Sept. 2025
Payment</t>
  </si>
  <si>
    <t>Dec. 2025
Payment</t>
  </si>
  <si>
    <t>Mar. 2026
Payment</t>
  </si>
  <si>
    <t>Municipality of Machin</t>
  </si>
  <si>
    <t>CNA/OCNA InKind Allocation</t>
  </si>
  <si>
    <t>CNA/OCNA InKind Cash Payment</t>
  </si>
  <si>
    <t>Calculation of 2025 Steward Cash Obligation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</si>
</sst>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;[Red]\-&quot;$&quot;#,##0"/>
    <numFmt numFmtId="165" formatCode="&quot;$&quot;#,##0.00;\-&quot;$&quot;#,##0.00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&quot;$&quot;#,##0.00&quot;/T&quot;;[Red]\(&quot;$&quot;#,##0.00&quot;/T&quot;\);\-"/>
    <numFmt numFmtId="169" formatCode="&quot;$&quot;#,##0;[Red]\(&quot;$&quot;#,##0\);\-"/>
    <numFmt numFmtId="170" formatCode="&quot;$&quot;#,##0.00\ &quot;/T&quot;;[Red]\(&quot;$&quot;#,##0.00\ &quot;/T&quot;\);\-"/>
    <numFmt numFmtId="171" formatCode="0.0%"/>
    <numFmt numFmtId="172" formatCode=";;"/>
    <numFmt numFmtId="173" formatCode="\$#,##0.00;\-\$#,##0.00"/>
    <numFmt numFmtId="174" formatCode="#,##0\ &quot;T&quot;"/>
    <numFmt numFmtId="175" formatCode="[=1]&quot;yes&quot;;[=0]\-;&quot;error&quot;"/>
    <numFmt numFmtId="176" formatCode="&quot;$&quot;#,##0.00;[Red]\(&quot;$&quot;#,##0.00\);\-"/>
    <numFmt numFmtId="177" formatCode="#,##0\ &quot;T&quot;;[Red]\(#,##0\ &quot;T&quot;\);\-"/>
    <numFmt numFmtId="178" formatCode="&quot;$&quot;#,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u/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8"/>
      <name val="Calibri"/>
      <family val="2"/>
    </font>
    <font>
      <sz val="11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rgb="FFC0C0C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CCECFF"/>
        <bgColor indexed="64"/>
      </patternFill>
    </fill>
    <fill>
      <patternFill patternType="solid">
        <fgColor theme="8" tint="0.59999389629810485"/>
        <bgColor rgb="FFC0C0C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rgb="FFD0D7E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15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167" fontId="16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0" fontId="18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169" fontId="3" fillId="0" borderId="1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7" fillId="0" borderId="0" xfId="0" applyFont="1" applyAlignment="1">
      <alignment horizontal="left"/>
    </xf>
    <xf numFmtId="169" fontId="0" fillId="0" borderId="0" xfId="0" applyNumberFormat="1"/>
    <xf numFmtId="0" fontId="8" fillId="0" borderId="2" xfId="0" applyFont="1" applyBorder="1" applyAlignment="1">
      <alignment horizontal="right" vertical="center" wrapText="1"/>
    </xf>
    <xf numFmtId="0" fontId="9" fillId="0" borderId="0" xfId="0" applyFont="1"/>
    <xf numFmtId="0" fontId="10" fillId="0" borderId="0" xfId="0" applyFont="1"/>
    <xf numFmtId="171" fontId="9" fillId="0" borderId="0" xfId="2" applyNumberFormat="1" applyFont="1"/>
    <xf numFmtId="169" fontId="9" fillId="0" borderId="0" xfId="0" applyNumberFormat="1" applyFont="1"/>
    <xf numFmtId="0" fontId="8" fillId="0" borderId="2" xfId="0" applyFont="1" applyBorder="1" applyAlignment="1">
      <alignment vertical="center"/>
    </xf>
    <xf numFmtId="172" fontId="9" fillId="0" borderId="0" xfId="0" applyNumberFormat="1" applyFont="1"/>
    <xf numFmtId="0" fontId="12" fillId="0" borderId="0" xfId="0" applyFont="1"/>
    <xf numFmtId="169" fontId="0" fillId="0" borderId="11" xfId="0" applyNumberFormat="1" applyBorder="1"/>
    <xf numFmtId="0" fontId="7" fillId="0" borderId="10" xfId="0" applyFont="1" applyBorder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0" xfId="0" applyBorder="1" applyAlignment="1">
      <alignment horizontal="left" indent="1"/>
    </xf>
    <xf numFmtId="169" fontId="0" fillId="0" borderId="0" xfId="0" applyNumberFormat="1" applyProtection="1">
      <protection locked="0"/>
    </xf>
    <xf numFmtId="0" fontId="6" fillId="0" borderId="0" xfId="0" applyFont="1" applyAlignment="1">
      <alignment horizontal="centerContinuous"/>
    </xf>
    <xf numFmtId="0" fontId="0" fillId="0" borderId="12" xfId="0" applyBorder="1" applyAlignment="1">
      <alignment horizontal="left" indent="1"/>
    </xf>
    <xf numFmtId="2" fontId="0" fillId="0" borderId="0" xfId="0" applyNumberFormat="1"/>
    <xf numFmtId="172" fontId="0" fillId="0" borderId="0" xfId="0" applyNumberFormat="1"/>
    <xf numFmtId="0" fontId="5" fillId="0" borderId="0" xfId="0" applyFont="1" applyAlignment="1">
      <alignment horizontal="center" vertical="center" wrapText="1"/>
    </xf>
    <xf numFmtId="170" fontId="0" fillId="0" borderId="0" xfId="0" applyNumberFormat="1" applyAlignment="1">
      <alignment horizontal="right"/>
    </xf>
    <xf numFmtId="169" fontId="3" fillId="0" borderId="0" xfId="0" applyNumberFormat="1" applyFont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vertical="center" wrapText="1"/>
    </xf>
    <xf numFmtId="177" fontId="9" fillId="0" borderId="0" xfId="0" applyNumberFormat="1" applyFont="1"/>
    <xf numFmtId="169" fontId="14" fillId="0" borderId="0" xfId="1" applyNumberFormat="1" applyFont="1" applyFill="1" applyBorder="1"/>
    <xf numFmtId="178" fontId="0" fillId="0" borderId="0" xfId="0" applyNumberFormat="1"/>
    <xf numFmtId="168" fontId="9" fillId="0" borderId="0" xfId="0" applyNumberFormat="1" applyFont="1"/>
    <xf numFmtId="165" fontId="9" fillId="0" borderId="0" xfId="0" applyNumberFormat="1" applyFont="1"/>
    <xf numFmtId="0" fontId="11" fillId="2" borderId="3" xfId="0" applyFont="1" applyFill="1" applyBorder="1" applyAlignment="1">
      <alignment horizontal="center" vertical="center" wrapText="1"/>
    </xf>
    <xf numFmtId="0" fontId="19" fillId="0" borderId="17" xfId="14" applyFont="1" applyBorder="1" applyAlignment="1">
      <alignment horizontal="right" wrapText="1"/>
    </xf>
    <xf numFmtId="173" fontId="3" fillId="0" borderId="2" xfId="0" applyNumberFormat="1" applyFont="1" applyBorder="1" applyAlignment="1">
      <alignment horizontal="right" vertical="center" wrapText="1"/>
    </xf>
    <xf numFmtId="176" fontId="8" fillId="0" borderId="2" xfId="0" applyNumberFormat="1" applyFont="1" applyBorder="1" applyAlignment="1">
      <alignment horizontal="right" vertical="center" wrapText="1"/>
    </xf>
    <xf numFmtId="174" fontId="8" fillId="0" borderId="0" xfId="0" applyNumberFormat="1" applyFont="1" applyAlignment="1">
      <alignment horizontal="right" vertical="center" wrapText="1"/>
    </xf>
    <xf numFmtId="165" fontId="8" fillId="0" borderId="0" xfId="0" applyNumberFormat="1" applyFont="1" applyAlignment="1">
      <alignment horizontal="right" vertical="center" wrapText="1"/>
    </xf>
    <xf numFmtId="0" fontId="5" fillId="6" borderId="3" xfId="0" applyFont="1" applyFill="1" applyBorder="1" applyAlignment="1">
      <alignment horizontal="center" vertical="center" wrapText="1"/>
    </xf>
    <xf numFmtId="169" fontId="3" fillId="0" borderId="16" xfId="0" applyNumberFormat="1" applyFont="1" applyBorder="1" applyAlignment="1">
      <alignment horizontal="right" vertical="center" wrapText="1"/>
    </xf>
    <xf numFmtId="169" fontId="9" fillId="0" borderId="15" xfId="0" applyNumberFormat="1" applyFont="1" applyBorder="1"/>
    <xf numFmtId="169" fontId="9" fillId="0" borderId="0" xfId="0" applyNumberFormat="1" applyFont="1" applyAlignment="1">
      <alignment vertical="center"/>
    </xf>
    <xf numFmtId="169" fontId="9" fillId="0" borderId="14" xfId="0" applyNumberFormat="1" applyFont="1" applyBorder="1"/>
    <xf numFmtId="169" fontId="0" fillId="0" borderId="14" xfId="0" applyNumberFormat="1" applyBorder="1" applyProtection="1">
      <protection locked="0"/>
    </xf>
    <xf numFmtId="169" fontId="0" fillId="0" borderId="13" xfId="0" applyNumberFormat="1" applyBorder="1"/>
    <xf numFmtId="0" fontId="4" fillId="7" borderId="3" xfId="0" applyFont="1" applyFill="1" applyBorder="1" applyAlignment="1">
      <alignment horizontal="center" vertical="center" wrapText="1"/>
    </xf>
    <xf numFmtId="16" fontId="0" fillId="0" borderId="0" xfId="0" applyNumberFormat="1"/>
    <xf numFmtId="15" fontId="0" fillId="0" borderId="0" xfId="0" applyNumberFormat="1" applyAlignment="1">
      <alignment horizontal="center"/>
    </xf>
    <xf numFmtId="0" fontId="7" fillId="0" borderId="0" xfId="0" applyFont="1" applyAlignment="1">
      <alignment vertical="center"/>
    </xf>
    <xf numFmtId="3" fontId="0" fillId="0" borderId="0" xfId="0" applyNumberFormat="1"/>
    <xf numFmtId="169" fontId="7" fillId="0" borderId="0" xfId="0" applyNumberFormat="1" applyFont="1" applyAlignment="1">
      <alignment horizontal="centerContinuous" vertical="center"/>
    </xf>
    <xf numFmtId="169" fontId="14" fillId="0" borderId="11" xfId="1" applyNumberFormat="1" applyFont="1" applyFill="1" applyBorder="1"/>
    <xf numFmtId="169" fontId="9" fillId="0" borderId="11" xfId="0" applyNumberFormat="1" applyFont="1" applyBorder="1" applyAlignment="1">
      <alignment vertical="center"/>
    </xf>
    <xf numFmtId="169" fontId="9" fillId="0" borderId="11" xfId="0" applyNumberFormat="1" applyFont="1" applyBorder="1"/>
    <xf numFmtId="169" fontId="9" fillId="0" borderId="13" xfId="0" applyNumberFormat="1" applyFont="1" applyBorder="1"/>
    <xf numFmtId="0" fontId="0" fillId="0" borderId="0" xfId="0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20" fillId="0" borderId="0" xfId="0" applyFont="1"/>
    <xf numFmtId="0" fontId="21" fillId="8" borderId="4" xfId="0" applyFont="1" applyFill="1" applyBorder="1" applyAlignment="1">
      <alignment horizontal="centerContinuous" vertical="center"/>
    </xf>
    <xf numFmtId="0" fontId="21" fillId="8" borderId="5" xfId="0" applyFont="1" applyFill="1" applyBorder="1" applyAlignment="1">
      <alignment horizontal="centerContinuous" vertical="center"/>
    </xf>
    <xf numFmtId="0" fontId="21" fillId="8" borderId="6" xfId="0" applyFont="1" applyFill="1" applyBorder="1" applyAlignment="1">
      <alignment horizontal="centerContinuous" vertical="center"/>
    </xf>
    <xf numFmtId="0" fontId="22" fillId="0" borderId="0" xfId="0" applyFont="1" applyAlignment="1">
      <alignment horizontal="left"/>
    </xf>
    <xf numFmtId="0" fontId="22" fillId="0" borderId="7" xfId="0" applyFont="1" applyBorder="1" applyAlignment="1">
      <alignment horizontal="centerContinuous" vertical="center"/>
    </xf>
    <xf numFmtId="169" fontId="22" fillId="0" borderId="8" xfId="0" applyNumberFormat="1" applyFont="1" applyBorder="1" applyAlignment="1">
      <alignment horizontal="centerContinuous" vertical="center"/>
    </xf>
    <xf numFmtId="169" fontId="22" fillId="0" borderId="9" xfId="0" applyNumberFormat="1" applyFont="1" applyBorder="1" applyAlignment="1">
      <alignment horizontal="centerContinuous" vertical="center"/>
    </xf>
    <xf numFmtId="0" fontId="22" fillId="0" borderId="10" xfId="0" applyFont="1" applyBorder="1" applyAlignment="1">
      <alignment horizontal="centerContinuous"/>
    </xf>
    <xf numFmtId="0" fontId="23" fillId="0" borderId="0" xfId="0" applyFont="1" applyAlignment="1">
      <alignment horizontal="centerContinuous"/>
    </xf>
    <xf numFmtId="0" fontId="23" fillId="0" borderId="11" xfId="0" applyFont="1" applyBorder="1" applyAlignment="1">
      <alignment horizontal="centerContinuous"/>
    </xf>
    <xf numFmtId="0" fontId="0" fillId="0" borderId="10" xfId="0" applyBorder="1" applyAlignment="1">
      <alignment horizontal="left"/>
    </xf>
    <xf numFmtId="169" fontId="14" fillId="0" borderId="0" xfId="0" applyNumberFormat="1" applyFont="1" applyAlignment="1">
      <alignment vertical="center"/>
    </xf>
    <xf numFmtId="169" fontId="14" fillId="0" borderId="15" xfId="0" applyNumberFormat="1" applyFont="1" applyBorder="1"/>
    <xf numFmtId="0" fontId="0" fillId="0" borderId="12" xfId="0" applyBorder="1" applyAlignment="1">
      <alignment horizontal="left"/>
    </xf>
    <xf numFmtId="169" fontId="14" fillId="0" borderId="14" xfId="0" applyNumberFormat="1" applyFont="1" applyBorder="1"/>
    <xf numFmtId="169" fontId="19" fillId="0" borderId="0" xfId="0" applyNumberFormat="1" applyFont="1" applyAlignment="1">
      <alignment horizontal="right" vertical="center" wrapText="1"/>
    </xf>
    <xf numFmtId="16" fontId="24" fillId="0" borderId="0" xfId="0" applyNumberFormat="1" applyFont="1"/>
    <xf numFmtId="0" fontId="24" fillId="0" borderId="0" xfId="0" applyFont="1"/>
    <xf numFmtId="177" fontId="19" fillId="0" borderId="18" xfId="0" applyNumberFormat="1" applyFont="1" applyBorder="1" applyAlignment="1">
      <alignment vertical="center" wrapText="1"/>
    </xf>
    <xf numFmtId="0" fontId="21" fillId="0" borderId="0" xfId="0" applyFont="1" applyAlignment="1">
      <alignment horizontal="centerContinuous"/>
    </xf>
    <xf numFmtId="0" fontId="21" fillId="9" borderId="4" xfId="0" applyFont="1" applyFill="1" applyBorder="1" applyAlignment="1">
      <alignment horizontal="centerContinuous"/>
    </xf>
    <xf numFmtId="0" fontId="21" fillId="9" borderId="5" xfId="0" applyFont="1" applyFill="1" applyBorder="1" applyAlignment="1">
      <alignment horizontal="centerContinuous"/>
    </xf>
    <xf numFmtId="0" fontId="21" fillId="9" borderId="6" xfId="0" applyFont="1" applyFill="1" applyBorder="1" applyAlignment="1">
      <alignment horizontal="centerContinuous"/>
    </xf>
    <xf numFmtId="9" fontId="21" fillId="0" borderId="0" xfId="2" applyFont="1" applyBorder="1" applyAlignment="1">
      <alignment horizontal="center"/>
    </xf>
    <xf numFmtId="0" fontId="21" fillId="8" borderId="3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Fill="1"/>
    <xf numFmtId="0" fontId="19" fillId="0" borderId="17" xfId="0" applyFont="1" applyFill="1" applyBorder="1" applyAlignment="1">
      <alignment horizontal="right" vertical="center" wrapText="1"/>
    </xf>
    <xf numFmtId="0" fontId="19" fillId="0" borderId="17" xfId="0" applyFont="1" applyFill="1" applyBorder="1" applyAlignment="1">
      <alignment vertical="center"/>
    </xf>
    <xf numFmtId="174" fontId="19" fillId="0" borderId="0" xfId="0" applyNumberFormat="1" applyFont="1" applyFill="1" applyAlignment="1">
      <alignment horizontal="right" vertical="center" wrapText="1"/>
    </xf>
    <xf numFmtId="169" fontId="19" fillId="0" borderId="18" xfId="0" applyNumberFormat="1" applyFont="1" applyFill="1" applyBorder="1" applyAlignment="1">
      <alignment horizontal="right" vertical="center" wrapText="1"/>
    </xf>
    <xf numFmtId="170" fontId="0" fillId="0" borderId="0" xfId="0" applyNumberFormat="1" applyFill="1" applyAlignment="1">
      <alignment horizontal="right"/>
    </xf>
    <xf numFmtId="15" fontId="0" fillId="0" borderId="0" xfId="0" applyNumberFormat="1" applyFill="1" applyAlignment="1">
      <alignment horizontal="center"/>
    </xf>
    <xf numFmtId="178" fontId="0" fillId="0" borderId="0" xfId="0" applyNumberFormat="1" applyFill="1"/>
    <xf numFmtId="169" fontId="19" fillId="0" borderId="0" xfId="0" applyNumberFormat="1" applyFont="1" applyFill="1" applyAlignment="1">
      <alignment horizontal="right" vertical="center" wrapText="1"/>
    </xf>
    <xf numFmtId="169" fontId="19" fillId="0" borderId="19" xfId="0" applyNumberFormat="1" applyFont="1" applyFill="1" applyBorder="1" applyAlignment="1">
      <alignment horizontal="right" vertical="center" wrapText="1"/>
    </xf>
    <xf numFmtId="175" fontId="19" fillId="0" borderId="0" xfId="0" applyNumberFormat="1" applyFont="1" applyFill="1" applyAlignment="1">
      <alignment horizontal="center" vertical="center" wrapText="1"/>
    </xf>
    <xf numFmtId="169" fontId="19" fillId="0" borderId="0" xfId="0" applyNumberFormat="1" applyFont="1" applyFill="1" applyAlignment="1">
      <alignment horizontal="center" vertical="center" wrapText="1"/>
    </xf>
    <xf numFmtId="9" fontId="0" fillId="0" borderId="0" xfId="2" applyFont="1" applyFill="1"/>
  </cellXfs>
  <cellStyles count="15">
    <cellStyle name="Comma 2" xfId="9" xr:uid="{00000000-0005-0000-0000-000001000000}"/>
    <cellStyle name="Currency" xfId="1" builtinId="4"/>
    <cellStyle name="Currency 2" xfId="11" xr:uid="{00000000-0005-0000-0000-000003000000}"/>
    <cellStyle name="Normal" xfId="0" builtinId="0"/>
    <cellStyle name="Normal 10" xfId="13" xr:uid="{75A9A523-CA2E-41F1-9743-057949EC6D7F}"/>
    <cellStyle name="Normal 16" xfId="3" xr:uid="{00000000-0005-0000-0000-000005000000}"/>
    <cellStyle name="Normal 18" xfId="4" xr:uid="{00000000-0005-0000-0000-000006000000}"/>
    <cellStyle name="Normal 19" xfId="5" xr:uid="{00000000-0005-0000-0000-000007000000}"/>
    <cellStyle name="Normal 2" xfId="7" xr:uid="{00000000-0005-0000-0000-000008000000}"/>
    <cellStyle name="Normal 3" xfId="8" xr:uid="{00000000-0005-0000-0000-000009000000}"/>
    <cellStyle name="Normal 4" xfId="10" xr:uid="{00000000-0005-0000-0000-00000A000000}"/>
    <cellStyle name="Normal_dbo_COMPLETED_DATACALL_1" xfId="14" xr:uid="{D0E44515-6828-4D3D-B982-338749DD9A97}"/>
    <cellStyle name="Percent" xfId="2" builtinId="5"/>
    <cellStyle name="Percent 2" xfId="6" xr:uid="{00000000-0005-0000-0000-00000C000000}"/>
    <cellStyle name="Percent 3" xfId="12" xr:uid="{00000000-0005-0000-0000-00000D000000}"/>
  </cellStyles>
  <dxfs count="3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FF"/>
      <color rgb="FFCC99FF"/>
      <color rgb="FFFF9999"/>
      <color rgb="FFE2C9E9"/>
      <color rgb="FFD8CCE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929641</xdr:colOff>
      <xdr:row>0</xdr:row>
      <xdr:rowOff>710565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BF111F-DE10-4E58-9D2F-D01625CA7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057400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1</xdr:colOff>
      <xdr:row>0</xdr:row>
      <xdr:rowOff>714375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EEDEB4-CE04-4AAA-AE98-15A582A67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057400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2</xdr:col>
      <xdr:colOff>472440</xdr:colOff>
      <xdr:row>0</xdr:row>
      <xdr:rowOff>701040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B50344-E024-4B5A-B36C-C99B20A10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7150"/>
          <a:ext cx="1520190" cy="643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488BF-BB54-4F88-B810-C569764187B3}">
  <sheetPr>
    <tabColor theme="9" tint="0.59999389629810485"/>
  </sheetPr>
  <dimension ref="A1:AB103"/>
  <sheetViews>
    <sheetView tabSelected="1" zoomScaleNormal="100" zoomScaleSheetLayoutView="50" workbookViewId="0">
      <selection activeCell="A2" sqref="A2"/>
    </sheetView>
  </sheetViews>
  <sheetFormatPr defaultColWidth="9.21875" defaultRowHeight="14.4" x14ac:dyDescent="0.3"/>
  <cols>
    <col min="1" max="1" width="5.77734375" customWidth="1"/>
    <col min="2" max="2" width="11.44140625" style="1" customWidth="1"/>
    <col min="3" max="3" width="13.77734375" style="1" customWidth="1"/>
    <col min="4" max="4" width="47.21875" customWidth="1"/>
    <col min="5" max="5" width="16.21875" customWidth="1"/>
    <col min="6" max="8" width="14.77734375" customWidth="1"/>
    <col min="9" max="9" width="16.77734375" customWidth="1"/>
    <col min="10" max="10" width="16.21875" customWidth="1"/>
    <col min="11" max="11" width="15" customWidth="1"/>
    <col min="12" max="13" width="16.21875" customWidth="1"/>
    <col min="14" max="14" width="5.77734375" customWidth="1"/>
    <col min="15" max="18" width="14.77734375" customWidth="1"/>
    <col min="19" max="19" width="5.77734375" customWidth="1"/>
    <col min="20" max="23" width="14" customWidth="1"/>
    <col min="24" max="24" width="5.77734375" customWidth="1"/>
    <col min="25" max="28" width="12.77734375" customWidth="1"/>
    <col min="29" max="29" width="8.77734375" customWidth="1"/>
    <col min="30" max="31" width="12.77734375" customWidth="1"/>
    <col min="32" max="32" width="4.77734375" customWidth="1"/>
    <col min="33" max="36" width="12.77734375" customWidth="1"/>
  </cols>
  <sheetData>
    <row r="1" spans="1:28" ht="58.5" customHeight="1" thickBot="1" x14ac:dyDescent="0.35">
      <c r="A1" s="68"/>
      <c r="B1" s="68"/>
      <c r="C1" s="68"/>
      <c r="D1" s="69"/>
      <c r="X1" s="6"/>
    </row>
    <row r="2" spans="1:28" ht="15.75" customHeight="1" thickBot="1" x14ac:dyDescent="0.35">
      <c r="B2" s="70" t="s">
        <v>313</v>
      </c>
      <c r="C2" s="71"/>
      <c r="D2" s="71"/>
      <c r="E2" s="71"/>
      <c r="F2" s="71"/>
      <c r="G2" s="72"/>
      <c r="X2" s="6"/>
    </row>
    <row r="3" spans="1:28" ht="15" thickBot="1" x14ac:dyDescent="0.35">
      <c r="B3" s="73"/>
      <c r="X3" s="6"/>
    </row>
    <row r="4" spans="1:28" x14ac:dyDescent="0.3">
      <c r="D4" s="74" t="s">
        <v>326</v>
      </c>
      <c r="E4" s="75"/>
      <c r="F4" s="75"/>
      <c r="G4" s="76"/>
      <c r="I4" s="55"/>
      <c r="X4" s="6"/>
    </row>
    <row r="5" spans="1:28" x14ac:dyDescent="0.3">
      <c r="D5" s="77"/>
      <c r="E5" s="78"/>
      <c r="F5" s="78"/>
      <c r="G5" s="79"/>
      <c r="X5" s="6"/>
    </row>
    <row r="6" spans="1:28" x14ac:dyDescent="0.3">
      <c r="D6" s="80" t="s">
        <v>2</v>
      </c>
      <c r="E6" s="34">
        <v>28629754</v>
      </c>
      <c r="F6" s="6"/>
      <c r="G6" s="15"/>
      <c r="X6" s="6"/>
    </row>
    <row r="7" spans="1:28" x14ac:dyDescent="0.3">
      <c r="D7" s="80" t="s">
        <v>324</v>
      </c>
      <c r="E7" s="81">
        <v>-220850</v>
      </c>
      <c r="F7" s="20"/>
      <c r="G7" s="15"/>
      <c r="X7" s="6"/>
    </row>
    <row r="8" spans="1:28" x14ac:dyDescent="0.3">
      <c r="D8" s="80" t="s">
        <v>325</v>
      </c>
      <c r="E8" s="81">
        <f>E7*0.1233</f>
        <v>-27230.805</v>
      </c>
      <c r="F8" s="20"/>
      <c r="G8" s="15"/>
      <c r="X8" s="6"/>
    </row>
    <row r="9" spans="1:28" x14ac:dyDescent="0.3">
      <c r="D9" s="80" t="s">
        <v>3</v>
      </c>
      <c r="E9" s="81">
        <f>E7-E8</f>
        <v>-193619.19500000001</v>
      </c>
      <c r="F9" s="20"/>
      <c r="G9" s="15"/>
      <c r="X9" s="6"/>
    </row>
    <row r="10" spans="1:28" ht="15" thickBot="1" x14ac:dyDescent="0.35">
      <c r="D10" s="80" t="s">
        <v>4</v>
      </c>
      <c r="E10" s="82">
        <f>E6+E9</f>
        <v>28436134.805</v>
      </c>
      <c r="F10" s="20"/>
      <c r="G10" s="15"/>
      <c r="X10" s="6"/>
    </row>
    <row r="11" spans="1:28" ht="15.6" thickTop="1" thickBot="1" x14ac:dyDescent="0.35">
      <c r="D11" s="83"/>
      <c r="E11" s="84"/>
      <c r="F11" s="49"/>
      <c r="G11" s="50"/>
      <c r="Q11" s="85">
        <f>O12+P12</f>
        <v>45376.389413664867</v>
      </c>
      <c r="X11" s="6"/>
      <c r="Y11" s="86">
        <v>45658</v>
      </c>
      <c r="Z11" s="86">
        <v>45809</v>
      </c>
      <c r="AA11" s="86">
        <v>45901</v>
      </c>
      <c r="AB11" s="86">
        <v>45992</v>
      </c>
    </row>
    <row r="12" spans="1:28" ht="15" thickBot="1" x14ac:dyDescent="0.35">
      <c r="N12" s="23"/>
      <c r="O12" s="85">
        <f>SUM(O15:O103)</f>
        <v>14515.061857231074</v>
      </c>
      <c r="P12" s="85">
        <f>SUM(P15:P103)</f>
        <v>30861.327556433793</v>
      </c>
      <c r="Q12" s="85">
        <f>SUM(Q15:Q103)</f>
        <v>-45376.389413664874</v>
      </c>
      <c r="R12" s="85">
        <f>SUM(R15:R103)</f>
        <v>8.4554585555451922E-12</v>
      </c>
      <c r="S12" s="23"/>
      <c r="T12" s="6"/>
      <c r="U12" s="6"/>
      <c r="V12" s="24">
        <f>-V13</f>
        <v>14506.804690032342</v>
      </c>
      <c r="W12" s="6"/>
      <c r="Y12" s="87"/>
      <c r="Z12" s="87">
        <f>Z11-Y11</f>
        <v>151</v>
      </c>
      <c r="AA12" s="87">
        <f>AA11-Y11</f>
        <v>243</v>
      </c>
      <c r="AB12" s="87">
        <f>AB11-Y11</f>
        <v>334</v>
      </c>
    </row>
    <row r="13" spans="1:28" ht="15" thickBot="1" x14ac:dyDescent="0.35">
      <c r="E13" s="88">
        <f>SUM(E15:E103)</f>
        <v>162261.73986381822</v>
      </c>
      <c r="F13" s="4">
        <f>SUM(F15:F103)</f>
        <v>116324821.58000006</v>
      </c>
      <c r="G13" s="4">
        <f>SUM(G15:G103)</f>
        <v>13670327.119999997</v>
      </c>
      <c r="H13" s="4">
        <f>SUM(H15:H103)</f>
        <v>102654494.46000005</v>
      </c>
      <c r="I13" s="26">
        <f>IFERROR(H13/E13,"n.a.")</f>
        <v>632.64756402929686</v>
      </c>
      <c r="J13" s="4"/>
      <c r="K13" s="4"/>
      <c r="L13" s="4">
        <f>SUM(L15:L103)</f>
        <v>59746170.771726005</v>
      </c>
      <c r="M13" s="4">
        <f>SUM(M15:M103)</f>
        <v>28436134.805000022</v>
      </c>
      <c r="N13" s="89"/>
      <c r="O13" s="90" t="s">
        <v>5</v>
      </c>
      <c r="P13" s="91"/>
      <c r="Q13" s="91"/>
      <c r="R13" s="92"/>
      <c r="S13" s="89"/>
      <c r="T13" s="6">
        <f>SUM(T15:T103)</f>
        <v>28436134.805000026</v>
      </c>
      <c r="U13" s="93">
        <v>0.1</v>
      </c>
      <c r="V13" s="6">
        <f>SUM(V15:V103)</f>
        <v>-14506.804690032342</v>
      </c>
      <c r="W13" s="6">
        <f>SUM(W15:W103)</f>
        <v>28421628.000309993</v>
      </c>
      <c r="Y13" s="6">
        <f>SUM(Y15:Y103)</f>
        <v>12182885.393553248</v>
      </c>
      <c r="Z13" s="6">
        <f>SUM(Z15:Z103)</f>
        <v>7326672.1821058951</v>
      </c>
      <c r="AA13" s="6">
        <f>SUM(AA15:AA103)</f>
        <v>4555575.8174654916</v>
      </c>
      <c r="AB13" s="6">
        <f>SUM(AB15:AB103)</f>
        <v>4356494.6071853507</v>
      </c>
    </row>
    <row r="14" spans="1:28" ht="43.8" thickBot="1" x14ac:dyDescent="0.35">
      <c r="B14" s="94" t="s">
        <v>6</v>
      </c>
      <c r="C14" s="94" t="s">
        <v>7</v>
      </c>
      <c r="D14" s="94" t="s">
        <v>8</v>
      </c>
      <c r="E14" s="95" t="s">
        <v>314</v>
      </c>
      <c r="F14" s="95" t="s">
        <v>315</v>
      </c>
      <c r="G14" s="95" t="s">
        <v>316</v>
      </c>
      <c r="H14" s="95" t="s">
        <v>317</v>
      </c>
      <c r="I14" s="95" t="s">
        <v>13</v>
      </c>
      <c r="J14" s="95" t="s">
        <v>318</v>
      </c>
      <c r="K14" s="95" t="s">
        <v>15</v>
      </c>
      <c r="L14" s="95" t="s">
        <v>16</v>
      </c>
      <c r="M14" s="95" t="s">
        <v>17</v>
      </c>
      <c r="N14" s="96"/>
      <c r="O14" s="95" t="s">
        <v>312</v>
      </c>
      <c r="P14" s="95" t="s">
        <v>305</v>
      </c>
      <c r="Q14" s="95" t="s">
        <v>19</v>
      </c>
      <c r="R14" s="95" t="s">
        <v>20</v>
      </c>
      <c r="S14" s="96"/>
      <c r="T14" s="95" t="s">
        <v>21</v>
      </c>
      <c r="U14" s="95" t="s">
        <v>22</v>
      </c>
      <c r="V14" s="95" t="s">
        <v>23</v>
      </c>
      <c r="W14" s="95" t="s">
        <v>24</v>
      </c>
      <c r="Y14" s="95" t="s">
        <v>319</v>
      </c>
      <c r="Z14" s="95" t="s">
        <v>320</v>
      </c>
      <c r="AA14" s="95" t="s">
        <v>321</v>
      </c>
      <c r="AB14" s="95" t="s">
        <v>322</v>
      </c>
    </row>
    <row r="15" spans="1:28" x14ac:dyDescent="0.3">
      <c r="B15" s="97">
        <v>1</v>
      </c>
      <c r="C15" s="98">
        <v>1</v>
      </c>
      <c r="D15" s="99" t="s">
        <v>25</v>
      </c>
      <c r="E15" s="100">
        <v>31846.77</v>
      </c>
      <c r="F15" s="101">
        <v>11524055.16</v>
      </c>
      <c r="G15" s="101">
        <v>559928.17000000004</v>
      </c>
      <c r="H15" s="101">
        <v>10964126.99</v>
      </c>
      <c r="I15" s="102">
        <f t="shared" ref="I15:I78" si="0">IFERROR(H15/E15,"n.a.")</f>
        <v>344.27751982383143</v>
      </c>
      <c r="J15" s="97">
        <v>90</v>
      </c>
      <c r="K15" s="103">
        <f>IF(J15=365,"-",J15+$Y$11)</f>
        <v>45748</v>
      </c>
      <c r="L15" s="104">
        <f>H15*J15/365</f>
        <v>2703483.3673972604</v>
      </c>
      <c r="M15" s="104">
        <f t="shared" ref="M15:M78" si="1">L15*(E$10/L$13)</f>
        <v>1286720.4121266389</v>
      </c>
      <c r="N15" s="105"/>
      <c r="O15" s="105">
        <v>-2152.248827685602</v>
      </c>
      <c r="P15" s="105">
        <v>-1736.2838144404814</v>
      </c>
      <c r="Q15" s="105">
        <f t="shared" ref="Q15:Q78" si="2">-Q$11*(M15/E$10)</f>
        <v>-2053.2581832079172</v>
      </c>
      <c r="R15" s="105">
        <f t="shared" ref="R15:R78" si="3">SUM(O15:Q15)</f>
        <v>-5941.7908253340011</v>
      </c>
      <c r="S15" s="105"/>
      <c r="T15" s="106">
        <f t="shared" ref="T15:T78" si="4">M15+R15</f>
        <v>1280778.621301305</v>
      </c>
      <c r="U15" s="107">
        <v>0</v>
      </c>
      <c r="V15" s="108">
        <f t="shared" ref="V15:V78" si="5">-$U$13*U15*T15</f>
        <v>0</v>
      </c>
      <c r="W15" s="105">
        <f t="shared" ref="W15:W78" si="6">T15+V15</f>
        <v>1280778.621301305</v>
      </c>
      <c r="X15" s="109"/>
      <c r="Y15" s="105">
        <f>IF(J15&gt;AB$12,W15/4,
IF(J15&gt;AA$12,W15/3,
IF(J15&gt;Z$12,W15/2,
W15)))</f>
        <v>1280778.621301305</v>
      </c>
      <c r="Z15" s="105">
        <f t="shared" ref="Z15:Z78" si="7">IF(J15&gt;AB$12,W15/4,
IF(J15&gt;AA$12,W15/3,
IF(J15&gt;Z$12,W15/2,0)))</f>
        <v>0</v>
      </c>
      <c r="AA15" s="105">
        <f t="shared" ref="AA15:AA78" si="8">IF(J15&gt;AB$12,W15/4,
IF(J15&gt;AA$12,W15/3,0))</f>
        <v>0</v>
      </c>
      <c r="AB15" s="105">
        <f t="shared" ref="AB15:AB78" si="9">IF(J15&gt;AB$12,W15/4,0)</f>
        <v>0</v>
      </c>
    </row>
    <row r="16" spans="1:28" x14ac:dyDescent="0.3">
      <c r="B16" s="97">
        <v>97</v>
      </c>
      <c r="C16" s="98">
        <v>1</v>
      </c>
      <c r="D16" s="99" t="s">
        <v>26</v>
      </c>
      <c r="E16" s="100">
        <v>44173.490000000005</v>
      </c>
      <c r="F16" s="101">
        <v>35080927</v>
      </c>
      <c r="G16" s="101">
        <v>6250625.0999999996</v>
      </c>
      <c r="H16" s="101">
        <v>28830301.899999999</v>
      </c>
      <c r="I16" s="102">
        <f t="shared" si="0"/>
        <v>652.66072252837603</v>
      </c>
      <c r="J16" s="97">
        <v>364</v>
      </c>
      <c r="K16" s="103">
        <f>IF(J16=365,"-",J16+$Y$11)</f>
        <v>46022</v>
      </c>
      <c r="L16" s="104">
        <f t="shared" ref="L16:L79" si="10">H16*J16/365</f>
        <v>28751314.77150685</v>
      </c>
      <c r="M16" s="104">
        <f t="shared" si="1"/>
        <v>13684161.714518825</v>
      </c>
      <c r="N16" s="105"/>
      <c r="O16" s="105">
        <v>-4874.0008874181658</v>
      </c>
      <c r="P16" s="105">
        <v>-3569.9530020467937</v>
      </c>
      <c r="Q16" s="105">
        <f t="shared" si="2"/>
        <v>-21836.225458053075</v>
      </c>
      <c r="R16" s="105">
        <f t="shared" si="3"/>
        <v>-30280.179347518035</v>
      </c>
      <c r="S16" s="105"/>
      <c r="T16" s="106">
        <f t="shared" si="4"/>
        <v>13653881.535171306</v>
      </c>
      <c r="U16" s="107">
        <v>0</v>
      </c>
      <c r="V16" s="108">
        <f t="shared" si="5"/>
        <v>0</v>
      </c>
      <c r="W16" s="105">
        <f t="shared" si="6"/>
        <v>13653881.535171306</v>
      </c>
      <c r="X16" s="109"/>
      <c r="Y16" s="105">
        <f t="shared" ref="Y16:Y78" si="11">IF(J16&gt;AB$12,W16/4,
IF(J16&gt;AA$12,W16/3,
IF(J16&gt;Z$12,W16/2,
W16)))</f>
        <v>3413470.3837928264</v>
      </c>
      <c r="Z16" s="105">
        <f t="shared" si="7"/>
        <v>3413470.3837928264</v>
      </c>
      <c r="AA16" s="105">
        <f t="shared" si="8"/>
        <v>3413470.3837928264</v>
      </c>
      <c r="AB16" s="105">
        <f t="shared" si="9"/>
        <v>3413470.3837928264</v>
      </c>
    </row>
    <row r="17" spans="2:28" x14ac:dyDescent="0.3">
      <c r="B17" s="97">
        <v>172</v>
      </c>
      <c r="C17" s="98">
        <v>1</v>
      </c>
      <c r="D17" s="99" t="s">
        <v>27</v>
      </c>
      <c r="E17" s="100">
        <v>29421.569999999996</v>
      </c>
      <c r="F17" s="101">
        <v>20962774.899999999</v>
      </c>
      <c r="G17" s="101">
        <v>2220010.56</v>
      </c>
      <c r="H17" s="101">
        <v>18742764.34</v>
      </c>
      <c r="I17" s="102">
        <f t="shared" si="0"/>
        <v>637.04161062784897</v>
      </c>
      <c r="J17" s="97">
        <v>90</v>
      </c>
      <c r="K17" s="103">
        <f t="shared" ref="K17:K79" si="12">IF(J17=365,"-",J17+$Y$11)</f>
        <v>45748</v>
      </c>
      <c r="L17" s="104">
        <f t="shared" si="10"/>
        <v>4621503.5358904107</v>
      </c>
      <c r="M17" s="104">
        <f t="shared" si="1"/>
        <v>2199600.3400866548</v>
      </c>
      <c r="N17" s="105"/>
      <c r="O17" s="105">
        <v>-3150.4730258360505</v>
      </c>
      <c r="P17" s="105">
        <v>-2259.3793258480728</v>
      </c>
      <c r="Q17" s="105">
        <f t="shared" si="2"/>
        <v>-3509.9679429235184</v>
      </c>
      <c r="R17" s="105">
        <f t="shared" si="3"/>
        <v>-8919.8202946076417</v>
      </c>
      <c r="S17" s="105"/>
      <c r="T17" s="106">
        <f t="shared" si="4"/>
        <v>2190680.5197920473</v>
      </c>
      <c r="U17" s="107">
        <v>0</v>
      </c>
      <c r="V17" s="108">
        <f t="shared" si="5"/>
        <v>0</v>
      </c>
      <c r="W17" s="105">
        <f t="shared" si="6"/>
        <v>2190680.5197920473</v>
      </c>
      <c r="X17" s="109"/>
      <c r="Y17" s="105">
        <f t="shared" si="11"/>
        <v>2190680.5197920473</v>
      </c>
      <c r="Z17" s="105">
        <f t="shared" si="7"/>
        <v>0</v>
      </c>
      <c r="AA17" s="105">
        <f t="shared" si="8"/>
        <v>0</v>
      </c>
      <c r="AB17" s="105">
        <f t="shared" si="9"/>
        <v>0</v>
      </c>
    </row>
    <row r="18" spans="2:28" x14ac:dyDescent="0.3">
      <c r="B18" s="97">
        <v>21</v>
      </c>
      <c r="C18" s="98">
        <v>4</v>
      </c>
      <c r="D18" s="99" t="s">
        <v>36</v>
      </c>
      <c r="E18" s="100">
        <v>5157.9799999999996</v>
      </c>
      <c r="F18" s="101">
        <v>5049687.68</v>
      </c>
      <c r="G18" s="101">
        <v>209567.97</v>
      </c>
      <c r="H18" s="101">
        <v>4840119.71</v>
      </c>
      <c r="I18" s="102">
        <f t="shared" si="0"/>
        <v>938.37504410641384</v>
      </c>
      <c r="J18" s="97">
        <v>181</v>
      </c>
      <c r="K18" s="103">
        <f t="shared" si="12"/>
        <v>45839</v>
      </c>
      <c r="L18" s="104">
        <f t="shared" si="10"/>
        <v>2400168.9520821916</v>
      </c>
      <c r="M18" s="104">
        <f t="shared" si="1"/>
        <v>1142358.196259229</v>
      </c>
      <c r="N18" s="105"/>
      <c r="O18" s="105">
        <v>-726.97101132338867</v>
      </c>
      <c r="P18" s="105">
        <v>-550.40065077529289</v>
      </c>
      <c r="Q18" s="105">
        <f t="shared" si="2"/>
        <v>-1822.8950846806399</v>
      </c>
      <c r="R18" s="105">
        <f t="shared" si="3"/>
        <v>-3100.2667467793217</v>
      </c>
      <c r="S18" s="105"/>
      <c r="T18" s="106">
        <f t="shared" si="4"/>
        <v>1139257.9295124495</v>
      </c>
      <c r="U18" s="107">
        <v>0</v>
      </c>
      <c r="V18" s="108">
        <f t="shared" si="5"/>
        <v>0</v>
      </c>
      <c r="W18" s="105">
        <f t="shared" si="6"/>
        <v>1139257.9295124495</v>
      </c>
      <c r="X18" s="109"/>
      <c r="Y18" s="105">
        <f t="shared" si="11"/>
        <v>569628.96475622477</v>
      </c>
      <c r="Z18" s="105">
        <f t="shared" si="7"/>
        <v>569628.96475622477</v>
      </c>
      <c r="AA18" s="105">
        <f t="shared" si="8"/>
        <v>0</v>
      </c>
      <c r="AB18" s="105">
        <f t="shared" si="9"/>
        <v>0</v>
      </c>
    </row>
    <row r="19" spans="2:28" x14ac:dyDescent="0.3">
      <c r="B19" s="97">
        <v>87</v>
      </c>
      <c r="C19" s="98">
        <v>4</v>
      </c>
      <c r="D19" s="99" t="s">
        <v>38</v>
      </c>
      <c r="E19" s="100">
        <v>9441.2808000000005</v>
      </c>
      <c r="F19" s="101">
        <v>7485352.0499999998</v>
      </c>
      <c r="G19" s="101">
        <v>796115.99</v>
      </c>
      <c r="H19" s="101">
        <v>6689236.0599999996</v>
      </c>
      <c r="I19" s="102">
        <f t="shared" si="0"/>
        <v>708.50938571809024</v>
      </c>
      <c r="J19" s="97">
        <v>197</v>
      </c>
      <c r="K19" s="103">
        <f t="shared" si="12"/>
        <v>45855</v>
      </c>
      <c r="L19" s="104">
        <f t="shared" si="10"/>
        <v>3610354.8049863013</v>
      </c>
      <c r="M19" s="104">
        <f t="shared" si="1"/>
        <v>1718345.0353784754</v>
      </c>
      <c r="N19" s="105"/>
      <c r="O19" s="105">
        <v>-1171.8844063444994</v>
      </c>
      <c r="P19" s="105">
        <v>-632.15434800134972</v>
      </c>
      <c r="Q19" s="105">
        <f t="shared" si="2"/>
        <v>-2742.0144828776574</v>
      </c>
      <c r="R19" s="105">
        <f t="shared" si="3"/>
        <v>-4546.0532372235066</v>
      </c>
      <c r="S19" s="105"/>
      <c r="T19" s="106">
        <f>M19+R19</f>
        <v>1713798.9821412519</v>
      </c>
      <c r="U19" s="107">
        <v>0</v>
      </c>
      <c r="V19" s="108">
        <f t="shared" si="5"/>
        <v>0</v>
      </c>
      <c r="W19" s="105">
        <f t="shared" si="6"/>
        <v>1713798.9821412519</v>
      </c>
      <c r="X19" s="109"/>
      <c r="Y19" s="105">
        <f t="shared" si="11"/>
        <v>856899.49107062595</v>
      </c>
      <c r="Z19" s="105">
        <f t="shared" si="7"/>
        <v>856899.49107062595</v>
      </c>
      <c r="AA19" s="105">
        <f t="shared" si="8"/>
        <v>0</v>
      </c>
      <c r="AB19" s="105">
        <f t="shared" si="9"/>
        <v>0</v>
      </c>
    </row>
    <row r="20" spans="2:28" x14ac:dyDescent="0.3">
      <c r="B20" s="97">
        <v>183</v>
      </c>
      <c r="C20" s="98">
        <v>4</v>
      </c>
      <c r="D20" s="99" t="s">
        <v>41</v>
      </c>
      <c r="E20" s="100">
        <v>10299.81</v>
      </c>
      <c r="F20" s="101">
        <v>7417882.8600000003</v>
      </c>
      <c r="G20" s="101">
        <v>565548.59</v>
      </c>
      <c r="H20" s="101">
        <v>6852334.2700000005</v>
      </c>
      <c r="I20" s="102">
        <f t="shared" si="0"/>
        <v>665.28744413731908</v>
      </c>
      <c r="J20" s="97">
        <v>90</v>
      </c>
      <c r="K20" s="103">
        <f t="shared" si="12"/>
        <v>45748</v>
      </c>
      <c r="L20" s="104">
        <f t="shared" si="10"/>
        <v>1689616.6693150687</v>
      </c>
      <c r="M20" s="104">
        <f t="shared" si="1"/>
        <v>804171.49345001276</v>
      </c>
      <c r="N20" s="105"/>
      <c r="O20" s="105">
        <v>-1533.7485658954829</v>
      </c>
      <c r="P20" s="105">
        <v>-1084.9079296225682</v>
      </c>
      <c r="Q20" s="105">
        <f t="shared" si="2"/>
        <v>-1283.2404647251856</v>
      </c>
      <c r="R20" s="105">
        <f t="shared" si="3"/>
        <v>-3901.8969602432367</v>
      </c>
      <c r="S20" s="105"/>
      <c r="T20" s="106">
        <f t="shared" si="4"/>
        <v>800269.59648976952</v>
      </c>
      <c r="U20" s="107">
        <v>0</v>
      </c>
      <c r="V20" s="108">
        <f t="shared" si="5"/>
        <v>0</v>
      </c>
      <c r="W20" s="105">
        <f t="shared" si="6"/>
        <v>800269.59648976952</v>
      </c>
      <c r="X20" s="109"/>
      <c r="Y20" s="105">
        <f t="shared" si="11"/>
        <v>800269.59648976952</v>
      </c>
      <c r="Z20" s="105">
        <f t="shared" si="7"/>
        <v>0</v>
      </c>
      <c r="AA20" s="105">
        <f t="shared" si="8"/>
        <v>0</v>
      </c>
      <c r="AB20" s="105">
        <f t="shared" si="9"/>
        <v>0</v>
      </c>
    </row>
    <row r="21" spans="2:28" x14ac:dyDescent="0.3">
      <c r="B21" s="97">
        <v>190</v>
      </c>
      <c r="C21" s="98">
        <v>4</v>
      </c>
      <c r="D21" s="99" t="s">
        <v>43</v>
      </c>
      <c r="E21" s="100">
        <v>2993.46</v>
      </c>
      <c r="F21" s="101">
        <v>3205744.72</v>
      </c>
      <c r="G21" s="101">
        <v>516233.47</v>
      </c>
      <c r="H21" s="101">
        <v>2689511.25</v>
      </c>
      <c r="I21" s="102">
        <f t="shared" si="0"/>
        <v>898.46239802770037</v>
      </c>
      <c r="J21" s="97">
        <v>364</v>
      </c>
      <c r="K21" s="103">
        <f t="shared" si="12"/>
        <v>46022</v>
      </c>
      <c r="L21" s="104">
        <f t="shared" si="10"/>
        <v>2682142.7260273974</v>
      </c>
      <c r="M21" s="104">
        <f t="shared" si="1"/>
        <v>1276563.3535740972</v>
      </c>
      <c r="N21" s="105"/>
      <c r="O21" s="105">
        <v>-498.27607609820552</v>
      </c>
      <c r="P21" s="105">
        <v>-301.33984695235267</v>
      </c>
      <c r="Q21" s="105">
        <f t="shared" si="2"/>
        <v>-2037.0502615850216</v>
      </c>
      <c r="R21" s="105">
        <f t="shared" si="3"/>
        <v>-2836.6661846355801</v>
      </c>
      <c r="S21" s="105"/>
      <c r="T21" s="106">
        <f t="shared" si="4"/>
        <v>1273726.6873894616</v>
      </c>
      <c r="U21" s="107">
        <v>0</v>
      </c>
      <c r="V21" s="108">
        <f t="shared" si="5"/>
        <v>0</v>
      </c>
      <c r="W21" s="105">
        <f t="shared" si="6"/>
        <v>1273726.6873894616</v>
      </c>
      <c r="X21" s="109"/>
      <c r="Y21" s="105">
        <f t="shared" si="11"/>
        <v>318431.67184736539</v>
      </c>
      <c r="Z21" s="105">
        <f t="shared" si="7"/>
        <v>318431.67184736539</v>
      </c>
      <c r="AA21" s="105">
        <f t="shared" si="8"/>
        <v>318431.67184736539</v>
      </c>
      <c r="AB21" s="105">
        <f t="shared" si="9"/>
        <v>318431.67184736539</v>
      </c>
    </row>
    <row r="22" spans="2:28" x14ac:dyDescent="0.3">
      <c r="B22" s="97">
        <v>324</v>
      </c>
      <c r="C22" s="98">
        <v>4</v>
      </c>
      <c r="D22" s="99" t="s">
        <v>44</v>
      </c>
      <c r="E22" s="100">
        <v>6585.7099999999991</v>
      </c>
      <c r="F22" s="101">
        <v>6667472.6600000001</v>
      </c>
      <c r="G22" s="101">
        <v>943052.34000000008</v>
      </c>
      <c r="H22" s="101">
        <v>5724420.3200000003</v>
      </c>
      <c r="I22" s="102">
        <f t="shared" si="0"/>
        <v>869.21840166056518</v>
      </c>
      <c r="J22" s="97">
        <v>181</v>
      </c>
      <c r="K22" s="103">
        <f t="shared" si="12"/>
        <v>45839</v>
      </c>
      <c r="L22" s="104">
        <f t="shared" si="10"/>
        <v>2838685.1449863017</v>
      </c>
      <c r="M22" s="104">
        <f t="shared" si="1"/>
        <v>1351069.5733153427</v>
      </c>
      <c r="N22" s="105"/>
      <c r="O22" s="105">
        <v>-918.64549393346533</v>
      </c>
      <c r="P22" s="105">
        <v>-613.06416776659898</v>
      </c>
      <c r="Q22" s="105">
        <f t="shared" si="2"/>
        <v>-2155.9420611879823</v>
      </c>
      <c r="R22" s="105">
        <f t="shared" si="3"/>
        <v>-3687.6517228880466</v>
      </c>
      <c r="S22" s="105"/>
      <c r="T22" s="106">
        <f t="shared" si="4"/>
        <v>1347381.9215924547</v>
      </c>
      <c r="U22" s="107">
        <v>0</v>
      </c>
      <c r="V22" s="108">
        <f t="shared" si="5"/>
        <v>0</v>
      </c>
      <c r="W22" s="105">
        <f t="shared" si="6"/>
        <v>1347381.9215924547</v>
      </c>
      <c r="X22" s="109"/>
      <c r="Y22" s="105">
        <f t="shared" si="11"/>
        <v>673690.96079622733</v>
      </c>
      <c r="Z22" s="105">
        <f t="shared" si="7"/>
        <v>673690.96079622733</v>
      </c>
      <c r="AA22" s="105">
        <f t="shared" si="8"/>
        <v>0</v>
      </c>
      <c r="AB22" s="105">
        <f t="shared" si="9"/>
        <v>0</v>
      </c>
    </row>
    <row r="23" spans="2:28" x14ac:dyDescent="0.3">
      <c r="B23" s="97">
        <v>878</v>
      </c>
      <c r="C23" s="98">
        <v>4</v>
      </c>
      <c r="D23" s="99" t="s">
        <v>46</v>
      </c>
      <c r="E23" s="100">
        <v>6670.6100000000006</v>
      </c>
      <c r="F23" s="101">
        <v>4750872.6500000004</v>
      </c>
      <c r="G23" s="101">
        <v>886770.85999999987</v>
      </c>
      <c r="H23" s="101">
        <v>3864101.7900000005</v>
      </c>
      <c r="I23" s="102">
        <f t="shared" si="0"/>
        <v>579.27262874010023</v>
      </c>
      <c r="J23" s="97">
        <v>364</v>
      </c>
      <c r="K23" s="103">
        <f t="shared" si="12"/>
        <v>46022</v>
      </c>
      <c r="L23" s="104">
        <f t="shared" si="10"/>
        <v>3853515.2097534253</v>
      </c>
      <c r="M23" s="104">
        <f t="shared" si="1"/>
        <v>1834077.0054760219</v>
      </c>
      <c r="N23" s="105"/>
      <c r="O23" s="105">
        <v>-649.03309803176671</v>
      </c>
      <c r="P23" s="105">
        <v>-498.71839367062785</v>
      </c>
      <c r="Q23" s="105">
        <f t="shared" si="2"/>
        <v>-2926.6914433284674</v>
      </c>
      <c r="R23" s="105">
        <f t="shared" si="3"/>
        <v>-4074.4429350308619</v>
      </c>
      <c r="S23" s="105"/>
      <c r="T23" s="106">
        <f t="shared" si="4"/>
        <v>1830002.562540991</v>
      </c>
      <c r="U23" s="107">
        <v>0</v>
      </c>
      <c r="V23" s="108">
        <f t="shared" si="5"/>
        <v>0</v>
      </c>
      <c r="W23" s="105">
        <f t="shared" si="6"/>
        <v>1830002.562540991</v>
      </c>
      <c r="X23" s="109"/>
      <c r="Y23" s="105">
        <f t="shared" si="11"/>
        <v>457500.64063524775</v>
      </c>
      <c r="Z23" s="105">
        <f t="shared" si="7"/>
        <v>457500.64063524775</v>
      </c>
      <c r="AA23" s="105">
        <f t="shared" si="8"/>
        <v>457500.64063524775</v>
      </c>
      <c r="AB23" s="105">
        <f t="shared" si="9"/>
        <v>457500.64063524775</v>
      </c>
    </row>
    <row r="24" spans="2:28" x14ac:dyDescent="0.3">
      <c r="B24" s="97">
        <v>272</v>
      </c>
      <c r="C24" s="98">
        <v>5</v>
      </c>
      <c r="D24" s="99" t="s">
        <v>52</v>
      </c>
      <c r="E24" s="100">
        <v>304.44293189280711</v>
      </c>
      <c r="F24" s="101">
        <v>106842.9</v>
      </c>
      <c r="G24" s="101">
        <v>0</v>
      </c>
      <c r="H24" s="101">
        <v>106842.9</v>
      </c>
      <c r="I24" s="102">
        <f t="shared" si="0"/>
        <v>350.94557569698765</v>
      </c>
      <c r="J24" s="97">
        <v>89</v>
      </c>
      <c r="K24" s="103">
        <f t="shared" si="12"/>
        <v>45747</v>
      </c>
      <c r="L24" s="104">
        <f t="shared" si="10"/>
        <v>26052.104383561644</v>
      </c>
      <c r="M24" s="104">
        <f t="shared" si="1"/>
        <v>12399.475023016421</v>
      </c>
      <c r="N24" s="105"/>
      <c r="O24" s="105">
        <v>-21.885584255658614</v>
      </c>
      <c r="P24" s="105">
        <v>-17.140741016162792</v>
      </c>
      <c r="Q24" s="105">
        <f t="shared" si="2"/>
        <v>-19.786212543572315</v>
      </c>
      <c r="R24" s="105">
        <f t="shared" si="3"/>
        <v>-58.812537815393725</v>
      </c>
      <c r="S24" s="105"/>
      <c r="T24" s="106">
        <f t="shared" si="4"/>
        <v>12340.662485201026</v>
      </c>
      <c r="U24" s="107">
        <v>0</v>
      </c>
      <c r="V24" s="108">
        <f t="shared" si="5"/>
        <v>0</v>
      </c>
      <c r="W24" s="105">
        <f t="shared" si="6"/>
        <v>12340.662485201026</v>
      </c>
      <c r="X24" s="109"/>
      <c r="Y24" s="105">
        <f t="shared" si="11"/>
        <v>12340.662485201026</v>
      </c>
      <c r="Z24" s="105">
        <f t="shared" si="7"/>
        <v>0</v>
      </c>
      <c r="AA24" s="105">
        <f t="shared" si="8"/>
        <v>0</v>
      </c>
      <c r="AB24" s="105">
        <f t="shared" si="9"/>
        <v>0</v>
      </c>
    </row>
    <row r="25" spans="2:28" x14ac:dyDescent="0.3">
      <c r="B25" s="97">
        <v>613</v>
      </c>
      <c r="C25" s="98">
        <v>5</v>
      </c>
      <c r="D25" s="99" t="s">
        <v>236</v>
      </c>
      <c r="E25" s="100">
        <v>97.818240070685036</v>
      </c>
      <c r="F25" s="101">
        <v>121022.29</v>
      </c>
      <c r="G25" s="101">
        <v>0</v>
      </c>
      <c r="H25" s="101">
        <v>121022.29</v>
      </c>
      <c r="I25" s="102">
        <f t="shared" si="0"/>
        <v>1237.215982546275</v>
      </c>
      <c r="J25" s="97">
        <v>273</v>
      </c>
      <c r="K25" s="103">
        <f t="shared" si="12"/>
        <v>45931</v>
      </c>
      <c r="L25" s="104">
        <f t="shared" si="10"/>
        <v>90518.041561643826</v>
      </c>
      <c r="M25" s="104">
        <f t="shared" si="1"/>
        <v>43081.978290558436</v>
      </c>
      <c r="N25" s="105"/>
      <c r="O25" s="105">
        <v>0</v>
      </c>
      <c r="P25" s="105">
        <v>-17.059547535900492</v>
      </c>
      <c r="Q25" s="105">
        <f t="shared" si="2"/>
        <v>-68.747199189662709</v>
      </c>
      <c r="R25" s="105">
        <f t="shared" si="3"/>
        <v>-85.806746725563201</v>
      </c>
      <c r="S25" s="105"/>
      <c r="T25" s="106">
        <f t="shared" si="4"/>
        <v>42996.171543832876</v>
      </c>
      <c r="U25" s="107">
        <v>0</v>
      </c>
      <c r="V25" s="108">
        <f t="shared" si="5"/>
        <v>0</v>
      </c>
      <c r="W25" s="105">
        <f t="shared" si="6"/>
        <v>42996.171543832876</v>
      </c>
      <c r="X25" s="109"/>
      <c r="Y25" s="105">
        <f t="shared" si="11"/>
        <v>14332.057181277625</v>
      </c>
      <c r="Z25" s="105">
        <f t="shared" si="7"/>
        <v>14332.057181277625</v>
      </c>
      <c r="AA25" s="105">
        <f t="shared" si="8"/>
        <v>14332.057181277625</v>
      </c>
      <c r="AB25" s="105">
        <f t="shared" si="9"/>
        <v>0</v>
      </c>
    </row>
    <row r="26" spans="2:28" x14ac:dyDescent="0.3">
      <c r="B26" s="97">
        <v>885</v>
      </c>
      <c r="C26" s="98">
        <v>5</v>
      </c>
      <c r="D26" s="99" t="s">
        <v>54</v>
      </c>
      <c r="E26" s="100">
        <v>405.32000000000005</v>
      </c>
      <c r="F26" s="101">
        <v>263235.59000000003</v>
      </c>
      <c r="G26" s="101">
        <v>32286.87</v>
      </c>
      <c r="H26" s="101">
        <v>230948.72000000003</v>
      </c>
      <c r="I26" s="102">
        <f t="shared" si="0"/>
        <v>569.79354584032365</v>
      </c>
      <c r="J26" s="97">
        <v>151</v>
      </c>
      <c r="K26" s="103">
        <f t="shared" si="12"/>
        <v>45809</v>
      </c>
      <c r="L26" s="104">
        <f t="shared" si="10"/>
        <v>95543.169095890422</v>
      </c>
      <c r="M26" s="104">
        <f t="shared" si="1"/>
        <v>45473.683099928014</v>
      </c>
      <c r="N26" s="105"/>
      <c r="O26" s="105">
        <v>-32.429248224711046</v>
      </c>
      <c r="P26" s="105">
        <v>-20.661895046752761</v>
      </c>
      <c r="Q26" s="105">
        <f t="shared" si="2"/>
        <v>-72.563713970476257</v>
      </c>
      <c r="R26" s="105">
        <f t="shared" si="3"/>
        <v>-125.65485724194006</v>
      </c>
      <c r="S26" s="105"/>
      <c r="T26" s="106">
        <f t="shared" si="4"/>
        <v>45348.028242686072</v>
      </c>
      <c r="U26" s="107">
        <v>0</v>
      </c>
      <c r="V26" s="108">
        <f t="shared" si="5"/>
        <v>0</v>
      </c>
      <c r="W26" s="105">
        <f t="shared" si="6"/>
        <v>45348.028242686072</v>
      </c>
      <c r="X26" s="109"/>
      <c r="Y26" s="105">
        <f t="shared" si="11"/>
        <v>45348.028242686072</v>
      </c>
      <c r="Z26" s="105">
        <f t="shared" si="7"/>
        <v>0</v>
      </c>
      <c r="AA26" s="105">
        <f t="shared" si="8"/>
        <v>0</v>
      </c>
      <c r="AB26" s="105">
        <f t="shared" si="9"/>
        <v>0</v>
      </c>
    </row>
    <row r="27" spans="2:28" x14ac:dyDescent="0.3">
      <c r="B27" s="97">
        <v>394</v>
      </c>
      <c r="C27" s="98">
        <v>6</v>
      </c>
      <c r="D27" s="99" t="s">
        <v>56</v>
      </c>
      <c r="E27" s="100">
        <v>437.02000000000004</v>
      </c>
      <c r="F27" s="101">
        <v>491463.26</v>
      </c>
      <c r="G27" s="101">
        <v>13384.7</v>
      </c>
      <c r="H27" s="101">
        <v>478078.56</v>
      </c>
      <c r="I27" s="102">
        <f t="shared" si="0"/>
        <v>1093.9512150473661</v>
      </c>
      <c r="J27" s="97">
        <v>181</v>
      </c>
      <c r="K27" s="103">
        <f t="shared" si="12"/>
        <v>45839</v>
      </c>
      <c r="L27" s="104">
        <f t="shared" si="10"/>
        <v>237074.5735890411</v>
      </c>
      <c r="M27" s="104">
        <f t="shared" si="1"/>
        <v>112835.42436842118</v>
      </c>
      <c r="N27" s="105"/>
      <c r="O27" s="105">
        <v>2807.433245358523</v>
      </c>
      <c r="P27" s="105">
        <v>-66.584492721391143</v>
      </c>
      <c r="Q27" s="105">
        <f t="shared" si="2"/>
        <v>-180.05485593975084</v>
      </c>
      <c r="R27" s="105">
        <f t="shared" si="3"/>
        <v>2560.7938966973811</v>
      </c>
      <c r="S27" s="105"/>
      <c r="T27" s="106">
        <f t="shared" si="4"/>
        <v>115396.21826511856</v>
      </c>
      <c r="U27" s="107">
        <v>0</v>
      </c>
      <c r="V27" s="108">
        <f t="shared" si="5"/>
        <v>0</v>
      </c>
      <c r="W27" s="105">
        <f t="shared" si="6"/>
        <v>115396.21826511856</v>
      </c>
      <c r="X27" s="109"/>
      <c r="Y27" s="105">
        <f t="shared" si="11"/>
        <v>57698.109132559279</v>
      </c>
      <c r="Z27" s="105">
        <f t="shared" si="7"/>
        <v>57698.109132559279</v>
      </c>
      <c r="AA27" s="105">
        <f t="shared" si="8"/>
        <v>0</v>
      </c>
      <c r="AB27" s="105">
        <f t="shared" si="9"/>
        <v>0</v>
      </c>
    </row>
    <row r="28" spans="2:28" x14ac:dyDescent="0.3">
      <c r="B28" s="97">
        <v>414</v>
      </c>
      <c r="C28" s="98">
        <v>6</v>
      </c>
      <c r="D28" s="99" t="s">
        <v>57</v>
      </c>
      <c r="E28" s="100">
        <v>203.4613978302298</v>
      </c>
      <c r="F28" s="101">
        <v>268715.15999999997</v>
      </c>
      <c r="G28" s="101">
        <v>8325.36</v>
      </c>
      <c r="H28" s="101">
        <v>260389.8</v>
      </c>
      <c r="I28" s="102">
        <f t="shared" si="0"/>
        <v>1279.79952353061</v>
      </c>
      <c r="J28" s="97">
        <v>272</v>
      </c>
      <c r="K28" s="103">
        <f t="shared" si="12"/>
        <v>45930</v>
      </c>
      <c r="L28" s="104">
        <f t="shared" si="10"/>
        <v>194043.90575342465</v>
      </c>
      <c r="M28" s="104">
        <f t="shared" si="1"/>
        <v>92355.017749595165</v>
      </c>
      <c r="N28" s="105"/>
      <c r="O28" s="105">
        <v>-49.588289051462198</v>
      </c>
      <c r="P28" s="105">
        <v>-36.769684043101734</v>
      </c>
      <c r="Q28" s="105">
        <f t="shared" si="2"/>
        <v>-147.3736595514624</v>
      </c>
      <c r="R28" s="105">
        <f t="shared" si="3"/>
        <v>-233.73163264602633</v>
      </c>
      <c r="S28" s="105"/>
      <c r="T28" s="106">
        <f t="shared" si="4"/>
        <v>92121.286116949137</v>
      </c>
      <c r="U28" s="107">
        <v>0</v>
      </c>
      <c r="V28" s="108">
        <f t="shared" si="5"/>
        <v>0</v>
      </c>
      <c r="W28" s="105">
        <f t="shared" si="6"/>
        <v>92121.286116949137</v>
      </c>
      <c r="X28" s="109"/>
      <c r="Y28" s="105">
        <f t="shared" si="11"/>
        <v>30707.09537231638</v>
      </c>
      <c r="Z28" s="105">
        <f t="shared" si="7"/>
        <v>30707.09537231638</v>
      </c>
      <c r="AA28" s="105">
        <f t="shared" si="8"/>
        <v>30707.09537231638</v>
      </c>
      <c r="AB28" s="105">
        <f t="shared" si="9"/>
        <v>0</v>
      </c>
    </row>
    <row r="29" spans="2:28" x14ac:dyDescent="0.3">
      <c r="B29" s="97">
        <v>426</v>
      </c>
      <c r="C29" s="98">
        <v>6</v>
      </c>
      <c r="D29" s="99" t="s">
        <v>58</v>
      </c>
      <c r="E29" s="100">
        <v>356.03967427499833</v>
      </c>
      <c r="F29" s="101">
        <v>217432.87</v>
      </c>
      <c r="G29" s="101">
        <v>0</v>
      </c>
      <c r="H29" s="101">
        <v>217432.87</v>
      </c>
      <c r="I29" s="102">
        <f t="shared" si="0"/>
        <v>610.69842972628646</v>
      </c>
      <c r="J29" s="97">
        <v>150</v>
      </c>
      <c r="K29" s="103">
        <f t="shared" si="12"/>
        <v>45808</v>
      </c>
      <c r="L29" s="104">
        <f t="shared" si="10"/>
        <v>89355.973972602733</v>
      </c>
      <c r="M29" s="104">
        <f t="shared" si="1"/>
        <v>42528.893294689013</v>
      </c>
      <c r="N29" s="105"/>
      <c r="O29" s="105">
        <v>-42.45682789341663</v>
      </c>
      <c r="P29" s="105">
        <v>-36.1674528541771</v>
      </c>
      <c r="Q29" s="105">
        <f t="shared" si="2"/>
        <v>-67.864624946590354</v>
      </c>
      <c r="R29" s="105">
        <f t="shared" si="3"/>
        <v>-146.4889056941841</v>
      </c>
      <c r="S29" s="105"/>
      <c r="T29" s="106">
        <f t="shared" si="4"/>
        <v>42382.40438899483</v>
      </c>
      <c r="U29" s="107">
        <v>1</v>
      </c>
      <c r="V29" s="108">
        <f t="shared" si="5"/>
        <v>-4238.2404388994828</v>
      </c>
      <c r="W29" s="105">
        <f t="shared" si="6"/>
        <v>38144.163950095346</v>
      </c>
      <c r="X29" s="109"/>
      <c r="Y29" s="105">
        <f t="shared" si="11"/>
        <v>38144.163950095346</v>
      </c>
      <c r="Z29" s="105">
        <f t="shared" si="7"/>
        <v>0</v>
      </c>
      <c r="AA29" s="105">
        <f t="shared" si="8"/>
        <v>0</v>
      </c>
      <c r="AB29" s="105">
        <f t="shared" si="9"/>
        <v>0</v>
      </c>
    </row>
    <row r="30" spans="2:28" x14ac:dyDescent="0.3">
      <c r="B30" s="97">
        <v>443</v>
      </c>
      <c r="C30" s="98">
        <v>6</v>
      </c>
      <c r="D30" s="99" t="s">
        <v>60</v>
      </c>
      <c r="E30" s="100">
        <v>14</v>
      </c>
      <c r="F30" s="101">
        <v>15847.27</v>
      </c>
      <c r="G30" s="101">
        <v>0</v>
      </c>
      <c r="H30" s="101">
        <v>15847.27</v>
      </c>
      <c r="I30" s="102">
        <f t="shared" si="0"/>
        <v>1131.9478571428572</v>
      </c>
      <c r="J30" s="97">
        <v>90</v>
      </c>
      <c r="K30" s="103">
        <f t="shared" si="12"/>
        <v>45748</v>
      </c>
      <c r="L30" s="104">
        <f t="shared" si="10"/>
        <v>3907.5460273972603</v>
      </c>
      <c r="M30" s="104">
        <f t="shared" si="1"/>
        <v>1859.7929232377601</v>
      </c>
      <c r="N30" s="105"/>
      <c r="O30" s="105">
        <v>-3.2652957684567809</v>
      </c>
      <c r="P30" s="105">
        <v>-2.80231692916459</v>
      </c>
      <c r="Q30" s="105">
        <f t="shared" si="2"/>
        <v>-2.9677271011802948</v>
      </c>
      <c r="R30" s="105">
        <f t="shared" si="3"/>
        <v>-9.0353397988016653</v>
      </c>
      <c r="S30" s="105"/>
      <c r="T30" s="106">
        <f t="shared" si="4"/>
        <v>1850.7575834389584</v>
      </c>
      <c r="U30" s="107">
        <v>0</v>
      </c>
      <c r="V30" s="108">
        <f t="shared" si="5"/>
        <v>0</v>
      </c>
      <c r="W30" s="105">
        <f t="shared" si="6"/>
        <v>1850.7575834389584</v>
      </c>
      <c r="X30" s="109"/>
      <c r="Y30" s="105">
        <f t="shared" si="11"/>
        <v>1850.7575834389584</v>
      </c>
      <c r="Z30" s="105">
        <f t="shared" si="7"/>
        <v>0</v>
      </c>
      <c r="AA30" s="105">
        <f t="shared" si="8"/>
        <v>0</v>
      </c>
      <c r="AB30" s="105">
        <f t="shared" si="9"/>
        <v>0</v>
      </c>
    </row>
    <row r="31" spans="2:28" x14ac:dyDescent="0.3">
      <c r="B31" s="97">
        <v>603</v>
      </c>
      <c r="C31" s="98">
        <v>6</v>
      </c>
      <c r="D31" s="99" t="s">
        <v>61</v>
      </c>
      <c r="E31" s="100">
        <v>94.399915301762761</v>
      </c>
      <c r="F31" s="101">
        <v>104337.17</v>
      </c>
      <c r="G31" s="101">
        <v>0</v>
      </c>
      <c r="H31" s="101">
        <v>104337.17</v>
      </c>
      <c r="I31" s="102">
        <f t="shared" si="0"/>
        <v>1105.2676230319846</v>
      </c>
      <c r="J31" s="97">
        <v>151</v>
      </c>
      <c r="K31" s="103">
        <f t="shared" si="12"/>
        <v>45809</v>
      </c>
      <c r="L31" s="104">
        <f t="shared" si="10"/>
        <v>43164.144301369866</v>
      </c>
      <c r="M31" s="104">
        <f t="shared" si="1"/>
        <v>20543.934619439831</v>
      </c>
      <c r="N31" s="105"/>
      <c r="O31" s="105">
        <v>-20.946153853306896</v>
      </c>
      <c r="P31" s="105">
        <v>-16.101633451035013</v>
      </c>
      <c r="Q31" s="105">
        <f t="shared" si="2"/>
        <v>-32.782569915819217</v>
      </c>
      <c r="R31" s="105">
        <f t="shared" si="3"/>
        <v>-69.830357220161119</v>
      </c>
      <c r="S31" s="105"/>
      <c r="T31" s="106">
        <f t="shared" si="4"/>
        <v>20474.104262219669</v>
      </c>
      <c r="U31" s="107">
        <v>0</v>
      </c>
      <c r="V31" s="108">
        <f t="shared" si="5"/>
        <v>0</v>
      </c>
      <c r="W31" s="105">
        <f t="shared" si="6"/>
        <v>20474.104262219669</v>
      </c>
      <c r="X31" s="109"/>
      <c r="Y31" s="105">
        <f t="shared" si="11"/>
        <v>20474.104262219669</v>
      </c>
      <c r="Z31" s="105">
        <f t="shared" si="7"/>
        <v>0</v>
      </c>
      <c r="AA31" s="105">
        <f t="shared" si="8"/>
        <v>0</v>
      </c>
      <c r="AB31" s="105">
        <f t="shared" si="9"/>
        <v>0</v>
      </c>
    </row>
    <row r="32" spans="2:28" x14ac:dyDescent="0.3">
      <c r="B32" s="97">
        <v>618</v>
      </c>
      <c r="C32" s="98">
        <v>6</v>
      </c>
      <c r="D32" s="99" t="s">
        <v>62</v>
      </c>
      <c r="E32" s="100">
        <v>20.976086483645119</v>
      </c>
      <c r="F32" s="101">
        <v>15098.36</v>
      </c>
      <c r="G32" s="101">
        <v>0</v>
      </c>
      <c r="H32" s="101">
        <v>15098.36</v>
      </c>
      <c r="I32" s="102">
        <f t="shared" si="0"/>
        <v>719.78917572503656</v>
      </c>
      <c r="J32" s="97">
        <v>90</v>
      </c>
      <c r="K32" s="103">
        <f t="shared" si="12"/>
        <v>45748</v>
      </c>
      <c r="L32" s="104">
        <f t="shared" si="10"/>
        <v>3722.8832876712331</v>
      </c>
      <c r="M32" s="104">
        <f t="shared" si="1"/>
        <v>1771.9028627956782</v>
      </c>
      <c r="N32" s="105"/>
      <c r="O32" s="105">
        <v>-3.3297575138039974</v>
      </c>
      <c r="P32" s="105">
        <v>-2.5158264969504671</v>
      </c>
      <c r="Q32" s="105">
        <f t="shared" si="2"/>
        <v>-2.8274783073284242</v>
      </c>
      <c r="R32" s="105">
        <f t="shared" si="3"/>
        <v>-8.6730623180828879</v>
      </c>
      <c r="S32" s="105"/>
      <c r="T32" s="106">
        <f t="shared" si="4"/>
        <v>1763.2298004775953</v>
      </c>
      <c r="U32" s="107">
        <v>0</v>
      </c>
      <c r="V32" s="108">
        <f t="shared" si="5"/>
        <v>0</v>
      </c>
      <c r="W32" s="105">
        <f t="shared" si="6"/>
        <v>1763.2298004775953</v>
      </c>
      <c r="X32" s="109"/>
      <c r="Y32" s="105">
        <f t="shared" si="11"/>
        <v>1763.2298004775953</v>
      </c>
      <c r="Z32" s="105">
        <f t="shared" si="7"/>
        <v>0</v>
      </c>
      <c r="AA32" s="105">
        <f t="shared" si="8"/>
        <v>0</v>
      </c>
      <c r="AB32" s="105">
        <f t="shared" si="9"/>
        <v>0</v>
      </c>
    </row>
    <row r="33" spans="2:28" x14ac:dyDescent="0.3">
      <c r="B33" s="97">
        <v>623</v>
      </c>
      <c r="C33" s="98">
        <v>6</v>
      </c>
      <c r="D33" s="99" t="s">
        <v>65</v>
      </c>
      <c r="E33" s="100">
        <v>360.82787923186612</v>
      </c>
      <c r="F33" s="101">
        <v>133856.74</v>
      </c>
      <c r="G33" s="101">
        <v>0</v>
      </c>
      <c r="H33" s="101">
        <v>133856.74</v>
      </c>
      <c r="I33" s="102">
        <f t="shared" si="0"/>
        <v>370.97116853873797</v>
      </c>
      <c r="J33" s="97">
        <v>90</v>
      </c>
      <c r="K33" s="103">
        <f t="shared" si="12"/>
        <v>45748</v>
      </c>
      <c r="L33" s="104">
        <f t="shared" si="10"/>
        <v>33005.771506849313</v>
      </c>
      <c r="M33" s="104">
        <f t="shared" si="1"/>
        <v>15709.066468841433</v>
      </c>
      <c r="N33" s="105"/>
      <c r="O33" s="105">
        <v>-24.306297644616279</v>
      </c>
      <c r="P33" s="105">
        <v>-13.4178599874067</v>
      </c>
      <c r="Q33" s="105">
        <f t="shared" si="2"/>
        <v>-25.067426438348331</v>
      </c>
      <c r="R33" s="105">
        <f t="shared" si="3"/>
        <v>-62.791584070371314</v>
      </c>
      <c r="S33" s="105"/>
      <c r="T33" s="106">
        <f t="shared" si="4"/>
        <v>15646.274884771061</v>
      </c>
      <c r="U33" s="107">
        <v>0</v>
      </c>
      <c r="V33" s="108">
        <f t="shared" si="5"/>
        <v>0</v>
      </c>
      <c r="W33" s="105">
        <f t="shared" si="6"/>
        <v>15646.274884771061</v>
      </c>
      <c r="X33" s="109"/>
      <c r="Y33" s="105">
        <f t="shared" si="11"/>
        <v>15646.274884771061</v>
      </c>
      <c r="Z33" s="105">
        <f t="shared" si="7"/>
        <v>0</v>
      </c>
      <c r="AA33" s="105">
        <f t="shared" si="8"/>
        <v>0</v>
      </c>
      <c r="AB33" s="105">
        <f t="shared" si="9"/>
        <v>0</v>
      </c>
    </row>
    <row r="34" spans="2:28" x14ac:dyDescent="0.3">
      <c r="B34" s="97">
        <v>627</v>
      </c>
      <c r="C34" s="98">
        <v>6</v>
      </c>
      <c r="D34" s="99" t="s">
        <v>67</v>
      </c>
      <c r="E34" s="100">
        <v>183.05086031726864</v>
      </c>
      <c r="F34" s="101">
        <v>36990.89</v>
      </c>
      <c r="G34" s="101">
        <v>0</v>
      </c>
      <c r="H34" s="101">
        <v>36990.89</v>
      </c>
      <c r="I34" s="102">
        <f t="shared" si="0"/>
        <v>202.07984784057501</v>
      </c>
      <c r="J34" s="97">
        <v>273</v>
      </c>
      <c r="K34" s="103">
        <f t="shared" si="12"/>
        <v>45931</v>
      </c>
      <c r="L34" s="104">
        <f t="shared" si="10"/>
        <v>27667.158821917808</v>
      </c>
      <c r="M34" s="104">
        <f t="shared" si="1"/>
        <v>13168.158691497536</v>
      </c>
      <c r="N34" s="105"/>
      <c r="O34" s="105">
        <v>-15.951176287460839</v>
      </c>
      <c r="P34" s="105">
        <v>-14.862611754899262</v>
      </c>
      <c r="Q34" s="105">
        <f t="shared" si="2"/>
        <v>-21.012824026325255</v>
      </c>
      <c r="R34" s="105">
        <f t="shared" si="3"/>
        <v>-51.826612068685357</v>
      </c>
      <c r="S34" s="105"/>
      <c r="T34" s="106">
        <f t="shared" si="4"/>
        <v>13116.33207942885</v>
      </c>
      <c r="U34" s="107">
        <v>0</v>
      </c>
      <c r="V34" s="108">
        <f t="shared" si="5"/>
        <v>0</v>
      </c>
      <c r="W34" s="105">
        <f t="shared" si="6"/>
        <v>13116.33207942885</v>
      </c>
      <c r="X34" s="109"/>
      <c r="Y34" s="105">
        <f t="shared" si="11"/>
        <v>4372.1106931429504</v>
      </c>
      <c r="Z34" s="105">
        <f t="shared" si="7"/>
        <v>4372.1106931429504</v>
      </c>
      <c r="AA34" s="105">
        <f t="shared" si="8"/>
        <v>4372.1106931429504</v>
      </c>
      <c r="AB34" s="105">
        <f t="shared" si="9"/>
        <v>0</v>
      </c>
    </row>
    <row r="35" spans="2:28" x14ac:dyDescent="0.3">
      <c r="B35" s="97">
        <v>694</v>
      </c>
      <c r="C35" s="98">
        <v>6</v>
      </c>
      <c r="D35" s="99" t="s">
        <v>71</v>
      </c>
      <c r="E35" s="100">
        <v>27.98</v>
      </c>
      <c r="F35" s="101">
        <v>282900.73</v>
      </c>
      <c r="G35" s="101">
        <v>0</v>
      </c>
      <c r="H35" s="101">
        <v>282900.73</v>
      </c>
      <c r="I35" s="102">
        <f t="shared" si="0"/>
        <v>10110.819513938526</v>
      </c>
      <c r="J35" s="97">
        <v>90</v>
      </c>
      <c r="K35" s="103">
        <f t="shared" si="12"/>
        <v>45748</v>
      </c>
      <c r="L35" s="104">
        <f t="shared" si="10"/>
        <v>69756.344383561649</v>
      </c>
      <c r="M35" s="104">
        <f>L35*(E$10/L$13)</f>
        <v>33200.46769145703</v>
      </c>
      <c r="N35" s="105"/>
      <c r="O35" s="105">
        <v>-18.740286259097047</v>
      </c>
      <c r="P35" s="105">
        <v>-14.819652545345889</v>
      </c>
      <c r="Q35" s="105">
        <f t="shared" si="2"/>
        <v>-52.978977663956577</v>
      </c>
      <c r="R35" s="105">
        <f>SUM(O35:Q35)</f>
        <v>-86.53891646839952</v>
      </c>
      <c r="S35" s="105"/>
      <c r="T35" s="106">
        <f>M35+R35</f>
        <v>33113.928774988628</v>
      </c>
      <c r="U35" s="107">
        <v>0</v>
      </c>
      <c r="V35" s="108">
        <f t="shared" si="5"/>
        <v>0</v>
      </c>
      <c r="W35" s="105">
        <f>T35+V35</f>
        <v>33113.928774988628</v>
      </c>
      <c r="X35" s="109"/>
      <c r="Y35" s="105">
        <f t="shared" si="11"/>
        <v>33113.928774988628</v>
      </c>
      <c r="Z35" s="105">
        <f t="shared" si="7"/>
        <v>0</v>
      </c>
      <c r="AA35" s="105">
        <f t="shared" si="8"/>
        <v>0</v>
      </c>
      <c r="AB35" s="105">
        <f t="shared" si="9"/>
        <v>0</v>
      </c>
    </row>
    <row r="36" spans="2:28" x14ac:dyDescent="0.3">
      <c r="B36" s="97">
        <v>706</v>
      </c>
      <c r="C36" s="98">
        <v>6</v>
      </c>
      <c r="D36" s="99" t="s">
        <v>72</v>
      </c>
      <c r="E36" s="100">
        <v>50.523516980665221</v>
      </c>
      <c r="F36" s="101">
        <v>74184.22</v>
      </c>
      <c r="G36" s="101">
        <v>0</v>
      </c>
      <c r="H36" s="101">
        <v>74184.22</v>
      </c>
      <c r="I36" s="102">
        <f t="shared" si="0"/>
        <v>1468.3106884342487</v>
      </c>
      <c r="J36" s="97">
        <v>90</v>
      </c>
      <c r="K36" s="103">
        <f t="shared" si="12"/>
        <v>45748</v>
      </c>
      <c r="L36" s="104">
        <f t="shared" si="10"/>
        <v>18291.999452054795</v>
      </c>
      <c r="M36" s="104">
        <f t="shared" si="1"/>
        <v>8706.0602470907033</v>
      </c>
      <c r="N36" s="105"/>
      <c r="O36" s="105">
        <v>-13.322156759124482</v>
      </c>
      <c r="P36" s="105">
        <v>-10.812115279382851</v>
      </c>
      <c r="Q36" s="105">
        <f t="shared" si="2"/>
        <v>-13.892520299958365</v>
      </c>
      <c r="R36" s="105">
        <f t="shared" si="3"/>
        <v>-38.026792338465697</v>
      </c>
      <c r="S36" s="105"/>
      <c r="T36" s="106">
        <f t="shared" si="4"/>
        <v>8668.033454752238</v>
      </c>
      <c r="U36" s="107">
        <v>0</v>
      </c>
      <c r="V36" s="108">
        <f t="shared" si="5"/>
        <v>0</v>
      </c>
      <c r="W36" s="105">
        <f t="shared" si="6"/>
        <v>8668.033454752238</v>
      </c>
      <c r="X36" s="109"/>
      <c r="Y36" s="105">
        <f t="shared" si="11"/>
        <v>8668.033454752238</v>
      </c>
      <c r="Z36" s="105">
        <f t="shared" si="7"/>
        <v>0</v>
      </c>
      <c r="AA36" s="105">
        <f t="shared" si="8"/>
        <v>0</v>
      </c>
      <c r="AB36" s="105">
        <f t="shared" si="9"/>
        <v>0</v>
      </c>
    </row>
    <row r="37" spans="2:28" x14ac:dyDescent="0.3">
      <c r="B37" s="97">
        <v>743</v>
      </c>
      <c r="C37" s="98">
        <v>6</v>
      </c>
      <c r="D37" s="99" t="s">
        <v>73</v>
      </c>
      <c r="E37" s="100">
        <v>64.860174130323429</v>
      </c>
      <c r="F37" s="101">
        <v>122102.92</v>
      </c>
      <c r="G37" s="101">
        <v>0</v>
      </c>
      <c r="H37" s="101">
        <v>122102.92</v>
      </c>
      <c r="I37" s="102">
        <f t="shared" si="0"/>
        <v>1882.5561546390365</v>
      </c>
      <c r="J37" s="97">
        <v>90</v>
      </c>
      <c r="K37" s="103">
        <f t="shared" si="12"/>
        <v>45748</v>
      </c>
      <c r="L37" s="104">
        <f t="shared" si="10"/>
        <v>30107.569315068497</v>
      </c>
      <c r="M37" s="104">
        <f t="shared" si="1"/>
        <v>14329.669812066455</v>
      </c>
      <c r="N37" s="105"/>
      <c r="O37" s="105">
        <v>-21.136040063451219</v>
      </c>
      <c r="P37" s="105">
        <v>0</v>
      </c>
      <c r="Q37" s="105">
        <f t="shared" si="2"/>
        <v>-22.866282004234765</v>
      </c>
      <c r="R37" s="105">
        <f t="shared" si="3"/>
        <v>-44.002322067685981</v>
      </c>
      <c r="S37" s="105"/>
      <c r="T37" s="106">
        <f t="shared" si="4"/>
        <v>14285.667489998768</v>
      </c>
      <c r="U37" s="107">
        <v>0</v>
      </c>
      <c r="V37" s="108">
        <f t="shared" si="5"/>
        <v>0</v>
      </c>
      <c r="W37" s="105">
        <f t="shared" si="6"/>
        <v>14285.667489998768</v>
      </c>
      <c r="X37" s="109"/>
      <c r="Y37" s="105">
        <f t="shared" si="11"/>
        <v>14285.667489998768</v>
      </c>
      <c r="Z37" s="105">
        <f t="shared" si="7"/>
        <v>0</v>
      </c>
      <c r="AA37" s="105">
        <f t="shared" si="8"/>
        <v>0</v>
      </c>
      <c r="AB37" s="105">
        <f t="shared" si="9"/>
        <v>0</v>
      </c>
    </row>
    <row r="38" spans="2:28" x14ac:dyDescent="0.3">
      <c r="B38" s="97">
        <v>747</v>
      </c>
      <c r="C38" s="98">
        <v>6</v>
      </c>
      <c r="D38" s="99" t="s">
        <v>74</v>
      </c>
      <c r="E38" s="100">
        <v>34</v>
      </c>
      <c r="F38" s="101">
        <v>45874.59</v>
      </c>
      <c r="G38" s="101">
        <v>0</v>
      </c>
      <c r="H38" s="101">
        <v>45874.59</v>
      </c>
      <c r="I38" s="102">
        <f t="shared" si="0"/>
        <v>1349.2526470588234</v>
      </c>
      <c r="J38" s="97">
        <v>90</v>
      </c>
      <c r="K38" s="103">
        <f t="shared" si="12"/>
        <v>45748</v>
      </c>
      <c r="L38" s="104">
        <f t="shared" si="10"/>
        <v>11311.542739726026</v>
      </c>
      <c r="M38" s="104">
        <f t="shared" si="1"/>
        <v>5383.718321100966</v>
      </c>
      <c r="N38" s="105"/>
      <c r="O38" s="105">
        <v>-9.1620591823302675</v>
      </c>
      <c r="P38" s="105">
        <v>-7.5282663801772287</v>
      </c>
      <c r="Q38" s="105">
        <f t="shared" si="2"/>
        <v>-8.5909600832531101</v>
      </c>
      <c r="R38" s="105">
        <f t="shared" si="3"/>
        <v>-25.281285645760605</v>
      </c>
      <c r="S38" s="105"/>
      <c r="T38" s="106">
        <f t="shared" si="4"/>
        <v>5358.4370354552057</v>
      </c>
      <c r="U38" s="107">
        <v>0</v>
      </c>
      <c r="V38" s="108">
        <f t="shared" si="5"/>
        <v>0</v>
      </c>
      <c r="W38" s="105">
        <f t="shared" si="6"/>
        <v>5358.4370354552057</v>
      </c>
      <c r="X38" s="109"/>
      <c r="Y38" s="105">
        <f t="shared" si="11"/>
        <v>5358.4370354552057</v>
      </c>
      <c r="Z38" s="105">
        <f t="shared" si="7"/>
        <v>0</v>
      </c>
      <c r="AA38" s="105">
        <f t="shared" si="8"/>
        <v>0</v>
      </c>
      <c r="AB38" s="105">
        <f t="shared" si="9"/>
        <v>0</v>
      </c>
    </row>
    <row r="39" spans="2:28" x14ac:dyDescent="0.3">
      <c r="B39" s="97">
        <v>806</v>
      </c>
      <c r="C39" s="98">
        <v>6</v>
      </c>
      <c r="D39" s="99" t="s">
        <v>78</v>
      </c>
      <c r="E39" s="100">
        <v>43.68</v>
      </c>
      <c r="F39" s="101">
        <v>57768.15</v>
      </c>
      <c r="G39" s="101">
        <v>0</v>
      </c>
      <c r="H39" s="101">
        <v>57768.15</v>
      </c>
      <c r="I39" s="102">
        <f t="shared" si="0"/>
        <v>1322.5309065934066</v>
      </c>
      <c r="J39" s="97">
        <v>273</v>
      </c>
      <c r="K39" s="103">
        <f t="shared" si="12"/>
        <v>45931</v>
      </c>
      <c r="L39" s="104">
        <f t="shared" si="10"/>
        <v>43207.410821917809</v>
      </c>
      <c r="M39" s="104">
        <f t="shared" si="1"/>
        <v>20564.527279939288</v>
      </c>
      <c r="N39" s="105"/>
      <c r="O39" s="105">
        <v>-11.563630017157266</v>
      </c>
      <c r="P39" s="105">
        <v>-9.4774644304707181</v>
      </c>
      <c r="Q39" s="105">
        <f t="shared" si="2"/>
        <v>-32.81543023907674</v>
      </c>
      <c r="R39" s="105">
        <f t="shared" si="3"/>
        <v>-53.856524686704724</v>
      </c>
      <c r="S39" s="105"/>
      <c r="T39" s="106">
        <f t="shared" si="4"/>
        <v>20510.670755252584</v>
      </c>
      <c r="U39" s="107">
        <v>0</v>
      </c>
      <c r="V39" s="108">
        <f t="shared" si="5"/>
        <v>0</v>
      </c>
      <c r="W39" s="105">
        <f t="shared" si="6"/>
        <v>20510.670755252584</v>
      </c>
      <c r="X39" s="109"/>
      <c r="Y39" s="105">
        <f t="shared" si="11"/>
        <v>6836.8902517508614</v>
      </c>
      <c r="Z39" s="105">
        <f t="shared" si="7"/>
        <v>6836.8902517508614</v>
      </c>
      <c r="AA39" s="105">
        <f t="shared" si="8"/>
        <v>6836.8902517508614</v>
      </c>
      <c r="AB39" s="105">
        <f t="shared" si="9"/>
        <v>0</v>
      </c>
    </row>
    <row r="40" spans="2:28" x14ac:dyDescent="0.3">
      <c r="B40" s="97">
        <v>824</v>
      </c>
      <c r="C40" s="98">
        <v>6</v>
      </c>
      <c r="D40" s="99" t="s">
        <v>79</v>
      </c>
      <c r="E40" s="100">
        <v>28.55</v>
      </c>
      <c r="F40" s="101">
        <v>55434.68</v>
      </c>
      <c r="G40" s="101">
        <v>0</v>
      </c>
      <c r="H40" s="101">
        <v>55434.68</v>
      </c>
      <c r="I40" s="102">
        <f t="shared" si="0"/>
        <v>1941.6700525394044</v>
      </c>
      <c r="J40" s="97">
        <v>273</v>
      </c>
      <c r="K40" s="103">
        <f t="shared" si="12"/>
        <v>45931</v>
      </c>
      <c r="L40" s="104">
        <f t="shared" si="10"/>
        <v>41462.10312328767</v>
      </c>
      <c r="M40" s="104">
        <f t="shared" si="1"/>
        <v>19733.849692515767</v>
      </c>
      <c r="N40" s="105"/>
      <c r="O40" s="105">
        <v>-10.792847458400502</v>
      </c>
      <c r="P40" s="105">
        <v>-8.8664625738201721</v>
      </c>
      <c r="Q40" s="105">
        <f t="shared" si="2"/>
        <v>-31.489893208723878</v>
      </c>
      <c r="R40" s="105">
        <f t="shared" si="3"/>
        <v>-51.149203240944551</v>
      </c>
      <c r="S40" s="105"/>
      <c r="T40" s="106">
        <f t="shared" si="4"/>
        <v>19682.700489274823</v>
      </c>
      <c r="U40" s="107">
        <v>0</v>
      </c>
      <c r="V40" s="108">
        <f t="shared" si="5"/>
        <v>0</v>
      </c>
      <c r="W40" s="105">
        <f t="shared" si="6"/>
        <v>19682.700489274823</v>
      </c>
      <c r="X40" s="109"/>
      <c r="Y40" s="105">
        <f t="shared" si="11"/>
        <v>6560.9001630916073</v>
      </c>
      <c r="Z40" s="105">
        <f t="shared" si="7"/>
        <v>6560.9001630916073</v>
      </c>
      <c r="AA40" s="105">
        <f t="shared" si="8"/>
        <v>6560.9001630916073</v>
      </c>
      <c r="AB40" s="105">
        <f t="shared" si="9"/>
        <v>0</v>
      </c>
    </row>
    <row r="41" spans="2:28" x14ac:dyDescent="0.3">
      <c r="B41" s="97">
        <v>826</v>
      </c>
      <c r="C41" s="98">
        <v>6</v>
      </c>
      <c r="D41" s="99" t="s">
        <v>80</v>
      </c>
      <c r="E41" s="100">
        <v>42</v>
      </c>
      <c r="F41" s="101">
        <v>44454.74</v>
      </c>
      <c r="G41" s="101">
        <v>0</v>
      </c>
      <c r="H41" s="101">
        <v>44454.74</v>
      </c>
      <c r="I41" s="102">
        <f t="shared" si="0"/>
        <v>1058.4461904761904</v>
      </c>
      <c r="J41" s="97">
        <v>273</v>
      </c>
      <c r="K41" s="103">
        <f t="shared" si="12"/>
        <v>45931</v>
      </c>
      <c r="L41" s="104">
        <f t="shared" si="10"/>
        <v>33249.709643835617</v>
      </c>
      <c r="M41" s="104">
        <f t="shared" si="1"/>
        <v>15825.168599870485</v>
      </c>
      <c r="N41" s="105"/>
      <c r="O41" s="105">
        <v>-7.4042430548761331</v>
      </c>
      <c r="P41" s="105">
        <v>-5.9151099175651325</v>
      </c>
      <c r="Q41" s="105">
        <f t="shared" si="2"/>
        <v>-25.252694075650581</v>
      </c>
      <c r="R41" s="105">
        <f t="shared" si="3"/>
        <v>-38.572047048091846</v>
      </c>
      <c r="S41" s="105"/>
      <c r="T41" s="106">
        <f t="shared" si="4"/>
        <v>15786.596552822393</v>
      </c>
      <c r="U41" s="107">
        <v>0</v>
      </c>
      <c r="V41" s="108">
        <f t="shared" si="5"/>
        <v>0</v>
      </c>
      <c r="W41" s="105">
        <f t="shared" si="6"/>
        <v>15786.596552822393</v>
      </c>
      <c r="X41" s="109"/>
      <c r="Y41" s="105">
        <f t="shared" si="11"/>
        <v>5262.1988509407975</v>
      </c>
      <c r="Z41" s="105">
        <f t="shared" si="7"/>
        <v>5262.1988509407975</v>
      </c>
      <c r="AA41" s="105">
        <f t="shared" si="8"/>
        <v>5262.1988509407975</v>
      </c>
      <c r="AB41" s="105">
        <f t="shared" si="9"/>
        <v>0</v>
      </c>
    </row>
    <row r="42" spans="2:28" x14ac:dyDescent="0.3">
      <c r="B42" s="97">
        <v>843</v>
      </c>
      <c r="C42" s="98">
        <v>6</v>
      </c>
      <c r="D42" s="99" t="s">
        <v>82</v>
      </c>
      <c r="E42" s="100">
        <v>25.98</v>
      </c>
      <c r="F42" s="101">
        <v>40475.360000000001</v>
      </c>
      <c r="G42" s="101">
        <v>0</v>
      </c>
      <c r="H42" s="101">
        <v>40475.360000000001</v>
      </c>
      <c r="I42" s="102">
        <f t="shared" si="0"/>
        <v>1557.9430331023864</v>
      </c>
      <c r="J42" s="97">
        <v>273</v>
      </c>
      <c r="K42" s="103">
        <f t="shared" si="12"/>
        <v>45931</v>
      </c>
      <c r="L42" s="104">
        <f t="shared" si="10"/>
        <v>30273.351452054794</v>
      </c>
      <c r="M42" s="104">
        <f t="shared" si="1"/>
        <v>14408.573667070235</v>
      </c>
      <c r="N42" s="105"/>
      <c r="O42" s="105">
        <v>-8.10775543960699</v>
      </c>
      <c r="P42" s="105">
        <v>-5.3290534411426052</v>
      </c>
      <c r="Q42" s="105">
        <f t="shared" si="2"/>
        <v>-22.992191241739903</v>
      </c>
      <c r="R42" s="105">
        <f t="shared" si="3"/>
        <v>-36.429000122489498</v>
      </c>
      <c r="S42" s="105"/>
      <c r="T42" s="106">
        <f t="shared" si="4"/>
        <v>14372.144666947746</v>
      </c>
      <c r="U42" s="107">
        <v>0</v>
      </c>
      <c r="V42" s="108">
        <f t="shared" si="5"/>
        <v>0</v>
      </c>
      <c r="W42" s="105">
        <f t="shared" si="6"/>
        <v>14372.144666947746</v>
      </c>
      <c r="X42" s="109"/>
      <c r="Y42" s="105">
        <f t="shared" si="11"/>
        <v>4790.7148889825821</v>
      </c>
      <c r="Z42" s="105">
        <f t="shared" si="7"/>
        <v>4790.7148889825821</v>
      </c>
      <c r="AA42" s="105">
        <f t="shared" si="8"/>
        <v>4790.7148889825821</v>
      </c>
      <c r="AB42" s="105">
        <f t="shared" si="9"/>
        <v>0</v>
      </c>
    </row>
    <row r="43" spans="2:28" x14ac:dyDescent="0.3">
      <c r="B43" s="97">
        <v>846</v>
      </c>
      <c r="C43" s="98">
        <v>6</v>
      </c>
      <c r="D43" s="99" t="s">
        <v>83</v>
      </c>
      <c r="E43" s="100">
        <v>26</v>
      </c>
      <c r="F43" s="101">
        <v>50451.54</v>
      </c>
      <c r="G43" s="101">
        <v>0</v>
      </c>
      <c r="H43" s="101">
        <v>50451.54</v>
      </c>
      <c r="I43" s="102">
        <f t="shared" si="0"/>
        <v>1940.4438461538462</v>
      </c>
      <c r="J43" s="97">
        <v>273</v>
      </c>
      <c r="K43" s="103">
        <f t="shared" si="12"/>
        <v>45931</v>
      </c>
      <c r="L43" s="104">
        <f t="shared" si="10"/>
        <v>37734.987452054796</v>
      </c>
      <c r="M43" s="104">
        <f t="shared" si="1"/>
        <v>17959.932430672405</v>
      </c>
      <c r="N43" s="105"/>
      <c r="O43" s="105">
        <v>-8.88493152736919</v>
      </c>
      <c r="P43" s="105">
        <v>0</v>
      </c>
      <c r="Q43" s="105">
        <f t="shared" si="2"/>
        <v>-28.659200464684943</v>
      </c>
      <c r="R43" s="105">
        <f t="shared" si="3"/>
        <v>-37.544131992054133</v>
      </c>
      <c r="S43" s="105"/>
      <c r="T43" s="106">
        <f t="shared" si="4"/>
        <v>17922.388298680351</v>
      </c>
      <c r="U43" s="107">
        <v>0</v>
      </c>
      <c r="V43" s="108">
        <f t="shared" si="5"/>
        <v>0</v>
      </c>
      <c r="W43" s="105">
        <f t="shared" si="6"/>
        <v>17922.388298680351</v>
      </c>
      <c r="X43" s="109"/>
      <c r="Y43" s="105">
        <f t="shared" si="11"/>
        <v>5974.12943289345</v>
      </c>
      <c r="Z43" s="105">
        <f t="shared" si="7"/>
        <v>5974.12943289345</v>
      </c>
      <c r="AA43" s="105">
        <f t="shared" si="8"/>
        <v>5974.12943289345</v>
      </c>
      <c r="AB43" s="105">
        <f t="shared" si="9"/>
        <v>0</v>
      </c>
    </row>
    <row r="44" spans="2:28" x14ac:dyDescent="0.3">
      <c r="B44" s="97">
        <v>888</v>
      </c>
      <c r="C44" s="98">
        <v>6</v>
      </c>
      <c r="D44" s="99" t="s">
        <v>84</v>
      </c>
      <c r="E44" s="100">
        <v>85.25901602024237</v>
      </c>
      <c r="F44" s="101">
        <v>83048.34</v>
      </c>
      <c r="G44" s="101">
        <v>0</v>
      </c>
      <c r="H44" s="101">
        <v>83048.34</v>
      </c>
      <c r="I44" s="102">
        <f t="shared" si="0"/>
        <v>974.07105871691613</v>
      </c>
      <c r="J44" s="97">
        <v>364</v>
      </c>
      <c r="K44" s="103">
        <f t="shared" si="12"/>
        <v>46022</v>
      </c>
      <c r="L44" s="104">
        <f t="shared" si="10"/>
        <v>82820.810301369856</v>
      </c>
      <c r="M44" s="104">
        <f t="shared" si="1"/>
        <v>39418.488180394052</v>
      </c>
      <c r="N44" s="105"/>
      <c r="O44" s="105">
        <v>-15.401254725278704</v>
      </c>
      <c r="P44" s="105">
        <v>-11.546372415585211</v>
      </c>
      <c r="Q44" s="105">
        <f t="shared" si="2"/>
        <v>-62.901258628757105</v>
      </c>
      <c r="R44" s="105">
        <f t="shared" si="3"/>
        <v>-89.84888576962102</v>
      </c>
      <c r="S44" s="105"/>
      <c r="T44" s="106">
        <f t="shared" si="4"/>
        <v>39328.63929462443</v>
      </c>
      <c r="U44" s="107">
        <v>0</v>
      </c>
      <c r="V44" s="108">
        <f t="shared" si="5"/>
        <v>0</v>
      </c>
      <c r="W44" s="105">
        <f t="shared" si="6"/>
        <v>39328.63929462443</v>
      </c>
      <c r="X44" s="109"/>
      <c r="Y44" s="105">
        <f t="shared" si="11"/>
        <v>9832.1598236561076</v>
      </c>
      <c r="Z44" s="105">
        <f t="shared" si="7"/>
        <v>9832.1598236561076</v>
      </c>
      <c r="AA44" s="105">
        <f t="shared" si="8"/>
        <v>9832.1598236561076</v>
      </c>
      <c r="AB44" s="105">
        <f t="shared" si="9"/>
        <v>9832.1598236561076</v>
      </c>
    </row>
    <row r="45" spans="2:28" x14ac:dyDescent="0.3">
      <c r="B45" s="97">
        <v>891</v>
      </c>
      <c r="C45" s="98">
        <v>6</v>
      </c>
      <c r="D45" s="99" t="s">
        <v>86</v>
      </c>
      <c r="E45" s="100">
        <v>247.15487116330675</v>
      </c>
      <c r="F45" s="101">
        <v>140076</v>
      </c>
      <c r="G45" s="101">
        <v>0</v>
      </c>
      <c r="H45" s="101">
        <v>140076</v>
      </c>
      <c r="I45" s="102">
        <f t="shared" si="0"/>
        <v>566.75395204913946</v>
      </c>
      <c r="J45" s="97">
        <v>258</v>
      </c>
      <c r="K45" s="103">
        <f t="shared" si="12"/>
        <v>45916</v>
      </c>
      <c r="L45" s="104">
        <f t="shared" si="10"/>
        <v>99012.624657534252</v>
      </c>
      <c r="M45" s="104">
        <f t="shared" si="1"/>
        <v>47124.967270553883</v>
      </c>
      <c r="N45" s="105"/>
      <c r="O45" s="105">
        <v>-24.297059655771591</v>
      </c>
      <c r="P45" s="105">
        <v>-18.791193324133928</v>
      </c>
      <c r="Q45" s="105">
        <f t="shared" si="2"/>
        <v>-75.198717429025237</v>
      </c>
      <c r="R45" s="105">
        <f t="shared" si="3"/>
        <v>-118.28697040893076</v>
      </c>
      <c r="S45" s="105"/>
      <c r="T45" s="106">
        <f t="shared" si="4"/>
        <v>47006.680300144952</v>
      </c>
      <c r="U45" s="107">
        <v>1</v>
      </c>
      <c r="V45" s="108">
        <f t="shared" si="5"/>
        <v>-4700.6680300144953</v>
      </c>
      <c r="W45" s="105">
        <f t="shared" si="6"/>
        <v>42306.012270130457</v>
      </c>
      <c r="X45" s="109"/>
      <c r="Y45" s="105">
        <f t="shared" si="11"/>
        <v>14102.004090043485</v>
      </c>
      <c r="Z45" s="105">
        <f t="shared" si="7"/>
        <v>14102.004090043485</v>
      </c>
      <c r="AA45" s="105">
        <f t="shared" si="8"/>
        <v>14102.004090043485</v>
      </c>
      <c r="AB45" s="105">
        <f t="shared" si="9"/>
        <v>0</v>
      </c>
    </row>
    <row r="46" spans="2:28" x14ac:dyDescent="0.3">
      <c r="B46" s="97">
        <v>904</v>
      </c>
      <c r="C46" s="98">
        <v>6</v>
      </c>
      <c r="D46" s="99" t="s">
        <v>87</v>
      </c>
      <c r="E46" s="100">
        <v>39.57</v>
      </c>
      <c r="F46" s="101">
        <v>15766.07</v>
      </c>
      <c r="G46" s="101">
        <v>0</v>
      </c>
      <c r="H46" s="101">
        <v>15766.07</v>
      </c>
      <c r="I46" s="102">
        <f t="shared" si="0"/>
        <v>398.43492544857213</v>
      </c>
      <c r="J46" s="97">
        <v>58</v>
      </c>
      <c r="K46" s="103">
        <f t="shared" si="12"/>
        <v>45716</v>
      </c>
      <c r="L46" s="104">
        <f t="shared" si="10"/>
        <v>2505.293315068493</v>
      </c>
      <c r="M46" s="104">
        <f t="shared" si="1"/>
        <v>1192.3920397433519</v>
      </c>
      <c r="N46" s="105"/>
      <c r="O46" s="105">
        <v>-2.9470545592421331</v>
      </c>
      <c r="P46" s="105">
        <v>-3.127079365975078</v>
      </c>
      <c r="Q46" s="105">
        <f t="shared" si="2"/>
        <v>-1.9027355827429404</v>
      </c>
      <c r="R46" s="105">
        <f t="shared" si="3"/>
        <v>-7.976869507960151</v>
      </c>
      <c r="S46" s="105"/>
      <c r="T46" s="106">
        <f t="shared" si="4"/>
        <v>1184.4151702353918</v>
      </c>
      <c r="U46" s="107">
        <v>0</v>
      </c>
      <c r="V46" s="108">
        <f t="shared" si="5"/>
        <v>0</v>
      </c>
      <c r="W46" s="105">
        <f t="shared" si="6"/>
        <v>1184.4151702353918</v>
      </c>
      <c r="X46" s="109"/>
      <c r="Y46" s="105">
        <f t="shared" si="11"/>
        <v>1184.4151702353918</v>
      </c>
      <c r="Z46" s="105">
        <f t="shared" si="7"/>
        <v>0</v>
      </c>
      <c r="AA46" s="105">
        <f t="shared" si="8"/>
        <v>0</v>
      </c>
      <c r="AB46" s="105">
        <f t="shared" si="9"/>
        <v>0</v>
      </c>
    </row>
    <row r="47" spans="2:28" x14ac:dyDescent="0.3">
      <c r="B47" s="97">
        <v>917</v>
      </c>
      <c r="C47" s="98">
        <v>6</v>
      </c>
      <c r="D47" s="99" t="s">
        <v>88</v>
      </c>
      <c r="E47" s="100">
        <v>135.54842276766092</v>
      </c>
      <c r="F47" s="101">
        <v>52034.89</v>
      </c>
      <c r="G47" s="101">
        <v>85</v>
      </c>
      <c r="H47" s="101">
        <v>51949.89</v>
      </c>
      <c r="I47" s="102">
        <f t="shared" si="0"/>
        <v>383.25706001792133</v>
      </c>
      <c r="J47" s="97">
        <v>364</v>
      </c>
      <c r="K47" s="103">
        <f t="shared" si="12"/>
        <v>46022</v>
      </c>
      <c r="L47" s="104">
        <f t="shared" si="10"/>
        <v>51807.561534246575</v>
      </c>
      <c r="M47" s="104">
        <f t="shared" si="1"/>
        <v>24657.761069490025</v>
      </c>
      <c r="N47" s="105"/>
      <c r="O47" s="105">
        <v>-11.062414575142611</v>
      </c>
      <c r="P47" s="105">
        <v>28776.030301176408</v>
      </c>
      <c r="Q47" s="105">
        <f t="shared" si="2"/>
        <v>-39.347125621360796</v>
      </c>
      <c r="R47" s="105">
        <f t="shared" si="3"/>
        <v>28725.620760979906</v>
      </c>
      <c r="S47" s="105"/>
      <c r="T47" s="106">
        <f t="shared" si="4"/>
        <v>53383.381830469931</v>
      </c>
      <c r="U47" s="107">
        <v>0</v>
      </c>
      <c r="V47" s="108">
        <f t="shared" si="5"/>
        <v>0</v>
      </c>
      <c r="W47" s="105">
        <f t="shared" si="6"/>
        <v>53383.381830469931</v>
      </c>
      <c r="X47" s="109"/>
      <c r="Y47" s="105">
        <f t="shared" si="11"/>
        <v>13345.845457617483</v>
      </c>
      <c r="Z47" s="105">
        <f t="shared" si="7"/>
        <v>13345.845457617483</v>
      </c>
      <c r="AA47" s="105">
        <f t="shared" si="8"/>
        <v>13345.845457617483</v>
      </c>
      <c r="AB47" s="105">
        <f t="shared" si="9"/>
        <v>13345.845457617483</v>
      </c>
    </row>
    <row r="48" spans="2:28" x14ac:dyDescent="0.3">
      <c r="B48" s="97">
        <v>957</v>
      </c>
      <c r="C48" s="98">
        <v>6</v>
      </c>
      <c r="D48" s="99" t="s">
        <v>89</v>
      </c>
      <c r="E48" s="100">
        <v>69.863488694512583</v>
      </c>
      <c r="F48" s="101">
        <v>41765.230000000003</v>
      </c>
      <c r="G48" s="101">
        <v>0</v>
      </c>
      <c r="H48" s="101">
        <v>41765.230000000003</v>
      </c>
      <c r="I48" s="102">
        <f t="shared" si="0"/>
        <v>597.81197275481099</v>
      </c>
      <c r="J48" s="97">
        <v>90</v>
      </c>
      <c r="K48" s="103">
        <f t="shared" si="12"/>
        <v>45748</v>
      </c>
      <c r="L48" s="104">
        <f t="shared" si="10"/>
        <v>10298.27589041096</v>
      </c>
      <c r="M48" s="104">
        <f t="shared" si="1"/>
        <v>4901.4548998911105</v>
      </c>
      <c r="N48" s="105"/>
      <c r="O48" s="105">
        <v>-8.5029371856035141</v>
      </c>
      <c r="P48" s="105">
        <v>-6.9746052656664688</v>
      </c>
      <c r="Q48" s="105">
        <f t="shared" si="2"/>
        <v>-7.8213979416030819</v>
      </c>
      <c r="R48" s="105">
        <f t="shared" si="3"/>
        <v>-23.298940392873064</v>
      </c>
      <c r="S48" s="105"/>
      <c r="T48" s="106">
        <f t="shared" si="4"/>
        <v>4878.1559594982373</v>
      </c>
      <c r="U48" s="107">
        <v>0</v>
      </c>
      <c r="V48" s="108">
        <f t="shared" si="5"/>
        <v>0</v>
      </c>
      <c r="W48" s="105">
        <f t="shared" si="6"/>
        <v>4878.1559594982373</v>
      </c>
      <c r="X48" s="109"/>
      <c r="Y48" s="105">
        <f t="shared" si="11"/>
        <v>4878.1559594982373</v>
      </c>
      <c r="Z48" s="105">
        <f t="shared" si="7"/>
        <v>0</v>
      </c>
      <c r="AA48" s="105">
        <f t="shared" si="8"/>
        <v>0</v>
      </c>
      <c r="AB48" s="105">
        <f t="shared" si="9"/>
        <v>0</v>
      </c>
    </row>
    <row r="49" spans="2:28" x14ac:dyDescent="0.3">
      <c r="B49" s="97">
        <v>959</v>
      </c>
      <c r="C49" s="98">
        <v>6</v>
      </c>
      <c r="D49" s="99" t="s">
        <v>90</v>
      </c>
      <c r="E49" s="100">
        <v>216.68794554998058</v>
      </c>
      <c r="F49" s="101">
        <v>117180.11</v>
      </c>
      <c r="G49" s="101">
        <v>0</v>
      </c>
      <c r="H49" s="101">
        <v>117180.11</v>
      </c>
      <c r="I49" s="102">
        <f t="shared" si="0"/>
        <v>540.77816697455182</v>
      </c>
      <c r="J49" s="97">
        <v>243</v>
      </c>
      <c r="K49" s="103">
        <f t="shared" si="12"/>
        <v>45901</v>
      </c>
      <c r="L49" s="104">
        <f t="shared" si="10"/>
        <v>78013.059534246582</v>
      </c>
      <c r="M49" s="104">
        <f t="shared" si="1"/>
        <v>37130.243642595866</v>
      </c>
      <c r="N49" s="105"/>
      <c r="O49" s="105">
        <v>-23.389765043873922</v>
      </c>
      <c r="P49" s="105">
        <v>-21.498260079999454</v>
      </c>
      <c r="Q49" s="105">
        <f t="shared" si="2"/>
        <v>-59.249838492622246</v>
      </c>
      <c r="R49" s="105">
        <f t="shared" si="3"/>
        <v>-104.13786361649562</v>
      </c>
      <c r="S49" s="105"/>
      <c r="T49" s="106">
        <f t="shared" si="4"/>
        <v>37026.10577897937</v>
      </c>
      <c r="U49" s="107">
        <v>0</v>
      </c>
      <c r="V49" s="108">
        <f t="shared" si="5"/>
        <v>0</v>
      </c>
      <c r="W49" s="105">
        <f t="shared" si="6"/>
        <v>37026.10577897937</v>
      </c>
      <c r="X49" s="109"/>
      <c r="Y49" s="105">
        <f t="shared" si="11"/>
        <v>18513.052889489685</v>
      </c>
      <c r="Z49" s="105">
        <f t="shared" si="7"/>
        <v>18513.052889489685</v>
      </c>
      <c r="AA49" s="105">
        <f t="shared" si="8"/>
        <v>0</v>
      </c>
      <c r="AB49" s="105">
        <f t="shared" si="9"/>
        <v>0</v>
      </c>
    </row>
    <row r="50" spans="2:28" x14ac:dyDescent="0.3">
      <c r="B50" s="97">
        <v>988</v>
      </c>
      <c r="C50" s="98">
        <v>6</v>
      </c>
      <c r="D50" s="99" t="s">
        <v>94</v>
      </c>
      <c r="E50" s="100">
        <v>49.264490432111671</v>
      </c>
      <c r="F50" s="101">
        <v>192440.57</v>
      </c>
      <c r="G50" s="101">
        <v>0</v>
      </c>
      <c r="H50" s="101">
        <v>192440.57</v>
      </c>
      <c r="I50" s="102">
        <f t="shared" si="0"/>
        <v>3906.2734296458498</v>
      </c>
      <c r="J50" s="97">
        <v>365</v>
      </c>
      <c r="K50" s="103" t="str">
        <f t="shared" si="12"/>
        <v>-</v>
      </c>
      <c r="L50" s="104">
        <f t="shared" si="10"/>
        <v>192440.56999999998</v>
      </c>
      <c r="M50" s="104">
        <f t="shared" si="1"/>
        <v>91591.911578385334</v>
      </c>
      <c r="N50" s="105"/>
      <c r="O50" s="105">
        <v>-27.104355354094878</v>
      </c>
      <c r="P50" s="105">
        <v>-21.643507652988774</v>
      </c>
      <c r="Q50" s="105">
        <f t="shared" si="2"/>
        <v>-146.15594824764977</v>
      </c>
      <c r="R50" s="105">
        <f t="shared" si="3"/>
        <v>-194.90381125473343</v>
      </c>
      <c r="S50" s="105"/>
      <c r="T50" s="106">
        <f t="shared" si="4"/>
        <v>91397.007767130606</v>
      </c>
      <c r="U50" s="107">
        <v>0</v>
      </c>
      <c r="V50" s="108">
        <f t="shared" si="5"/>
        <v>0</v>
      </c>
      <c r="W50" s="105">
        <f t="shared" si="6"/>
        <v>91397.007767130606</v>
      </c>
      <c r="X50" s="109"/>
      <c r="Y50" s="105">
        <f t="shared" si="11"/>
        <v>22849.251941782652</v>
      </c>
      <c r="Z50" s="105">
        <f t="shared" si="7"/>
        <v>22849.251941782652</v>
      </c>
      <c r="AA50" s="105">
        <f t="shared" si="8"/>
        <v>22849.251941782652</v>
      </c>
      <c r="AB50" s="105">
        <f t="shared" si="9"/>
        <v>22849.251941782652</v>
      </c>
    </row>
    <row r="51" spans="2:28" x14ac:dyDescent="0.3">
      <c r="B51" s="97">
        <v>39</v>
      </c>
      <c r="C51" s="98">
        <v>7</v>
      </c>
      <c r="D51" s="99" t="s">
        <v>96</v>
      </c>
      <c r="E51" s="100">
        <v>198.85173611213855</v>
      </c>
      <c r="F51" s="101">
        <v>213443.61</v>
      </c>
      <c r="G51" s="101">
        <v>420.25</v>
      </c>
      <c r="H51" s="101">
        <v>213023.35999999999</v>
      </c>
      <c r="I51" s="102">
        <f t="shared" si="0"/>
        <v>1071.2672877035864</v>
      </c>
      <c r="J51" s="97">
        <v>90</v>
      </c>
      <c r="K51" s="103">
        <f t="shared" si="12"/>
        <v>45748</v>
      </c>
      <c r="L51" s="104">
        <f t="shared" si="10"/>
        <v>52526.307945205474</v>
      </c>
      <c r="M51" s="104">
        <f t="shared" si="1"/>
        <v>24999.847760045082</v>
      </c>
      <c r="N51" s="105"/>
      <c r="O51" s="105">
        <v>-42.605930834935862</v>
      </c>
      <c r="P51" s="105">
        <v>-30.676375025956077</v>
      </c>
      <c r="Q51" s="105">
        <f t="shared" si="2"/>
        <v>-39.893003568216244</v>
      </c>
      <c r="R51" s="105">
        <f t="shared" si="3"/>
        <v>-113.17530942910818</v>
      </c>
      <c r="S51" s="105"/>
      <c r="T51" s="106">
        <f t="shared" si="4"/>
        <v>24886.672450615974</v>
      </c>
      <c r="U51" s="107">
        <v>0</v>
      </c>
      <c r="V51" s="108">
        <f t="shared" si="5"/>
        <v>0</v>
      </c>
      <c r="W51" s="105">
        <f t="shared" si="6"/>
        <v>24886.672450615974</v>
      </c>
      <c r="X51" s="109"/>
      <c r="Y51" s="105">
        <f t="shared" si="11"/>
        <v>24886.672450615974</v>
      </c>
      <c r="Z51" s="105">
        <f t="shared" si="7"/>
        <v>0</v>
      </c>
      <c r="AA51" s="105">
        <f t="shared" si="8"/>
        <v>0</v>
      </c>
      <c r="AB51" s="105">
        <f t="shared" si="9"/>
        <v>0</v>
      </c>
    </row>
    <row r="52" spans="2:28" x14ac:dyDescent="0.3">
      <c r="B52" s="97">
        <v>59</v>
      </c>
      <c r="C52" s="98">
        <v>7</v>
      </c>
      <c r="D52" s="99" t="s">
        <v>97</v>
      </c>
      <c r="E52" s="100">
        <v>207.6243081923827</v>
      </c>
      <c r="F52" s="101">
        <v>174956.01</v>
      </c>
      <c r="G52" s="101">
        <v>0</v>
      </c>
      <c r="H52" s="101">
        <v>174956.01</v>
      </c>
      <c r="I52" s="102">
        <f t="shared" si="0"/>
        <v>842.65667889853944</v>
      </c>
      <c r="J52" s="97">
        <v>90</v>
      </c>
      <c r="K52" s="103">
        <f t="shared" si="12"/>
        <v>45748</v>
      </c>
      <c r="L52" s="104">
        <f t="shared" si="10"/>
        <v>43139.838082191782</v>
      </c>
      <c r="M52" s="104">
        <f t="shared" si="1"/>
        <v>20532.366096868089</v>
      </c>
      <c r="N52" s="105"/>
      <c r="O52" s="105">
        <v>-33.318731433639186</v>
      </c>
      <c r="P52" s="105">
        <v>-25.63086057084729</v>
      </c>
      <c r="Q52" s="105">
        <f t="shared" si="2"/>
        <v>-32.764109678914451</v>
      </c>
      <c r="R52" s="105">
        <f t="shared" si="3"/>
        <v>-91.713701683400927</v>
      </c>
      <c r="S52" s="105"/>
      <c r="T52" s="106">
        <f t="shared" si="4"/>
        <v>20440.652395184687</v>
      </c>
      <c r="U52" s="107">
        <v>0</v>
      </c>
      <c r="V52" s="108">
        <f t="shared" si="5"/>
        <v>0</v>
      </c>
      <c r="W52" s="105">
        <f t="shared" si="6"/>
        <v>20440.652395184687</v>
      </c>
      <c r="X52" s="109"/>
      <c r="Y52" s="105">
        <f t="shared" si="11"/>
        <v>20440.652395184687</v>
      </c>
      <c r="Z52" s="105">
        <f t="shared" si="7"/>
        <v>0</v>
      </c>
      <c r="AA52" s="105">
        <f t="shared" si="8"/>
        <v>0</v>
      </c>
      <c r="AB52" s="105">
        <f t="shared" si="9"/>
        <v>0</v>
      </c>
    </row>
    <row r="53" spans="2:28" x14ac:dyDescent="0.3">
      <c r="B53" s="97">
        <v>205</v>
      </c>
      <c r="C53" s="98">
        <v>7</v>
      </c>
      <c r="D53" s="99" t="s">
        <v>99</v>
      </c>
      <c r="E53" s="100">
        <v>516.11226276188881</v>
      </c>
      <c r="F53" s="101">
        <v>548356.91</v>
      </c>
      <c r="G53" s="101">
        <v>0</v>
      </c>
      <c r="H53" s="101">
        <v>548356.91</v>
      </c>
      <c r="I53" s="102">
        <f t="shared" si="0"/>
        <v>1062.4760339263387</v>
      </c>
      <c r="J53" s="97">
        <v>59</v>
      </c>
      <c r="K53" s="103">
        <f t="shared" si="12"/>
        <v>45717</v>
      </c>
      <c r="L53" s="104">
        <f t="shared" si="10"/>
        <v>88638.514219178091</v>
      </c>
      <c r="M53" s="104">
        <f t="shared" si="1"/>
        <v>42187.418987599194</v>
      </c>
      <c r="N53" s="105"/>
      <c r="O53" s="105">
        <v>-99.752480132563505</v>
      </c>
      <c r="P53" s="105">
        <v>-74.591336344223237</v>
      </c>
      <c r="Q53" s="105">
        <f t="shared" si="2"/>
        <v>-67.319724198316209</v>
      </c>
      <c r="R53" s="105">
        <f t="shared" si="3"/>
        <v>-241.66354067510295</v>
      </c>
      <c r="S53" s="105"/>
      <c r="T53" s="106">
        <f t="shared" si="4"/>
        <v>41945.755446924093</v>
      </c>
      <c r="U53" s="107">
        <v>0</v>
      </c>
      <c r="V53" s="108">
        <f t="shared" si="5"/>
        <v>0</v>
      </c>
      <c r="W53" s="105">
        <f t="shared" si="6"/>
        <v>41945.755446924093</v>
      </c>
      <c r="X53" s="109"/>
      <c r="Y53" s="105">
        <f t="shared" si="11"/>
        <v>41945.755446924093</v>
      </c>
      <c r="Z53" s="105">
        <f t="shared" si="7"/>
        <v>0</v>
      </c>
      <c r="AA53" s="105">
        <f t="shared" si="8"/>
        <v>0</v>
      </c>
      <c r="AB53" s="105">
        <f t="shared" si="9"/>
        <v>0</v>
      </c>
    </row>
    <row r="54" spans="2:28" x14ac:dyDescent="0.3">
      <c r="B54" s="97">
        <v>238</v>
      </c>
      <c r="C54" s="98">
        <v>7</v>
      </c>
      <c r="D54" s="99" t="s">
        <v>100</v>
      </c>
      <c r="E54" s="100">
        <v>82.950112918265191</v>
      </c>
      <c r="F54" s="101">
        <v>26100.62</v>
      </c>
      <c r="G54" s="101">
        <v>0</v>
      </c>
      <c r="H54" s="101">
        <v>26100.62</v>
      </c>
      <c r="I54" s="102">
        <f t="shared" si="0"/>
        <v>314.6544239875625</v>
      </c>
      <c r="J54" s="97">
        <v>243</v>
      </c>
      <c r="K54" s="103">
        <f t="shared" si="12"/>
        <v>45901</v>
      </c>
      <c r="L54" s="104">
        <f t="shared" si="10"/>
        <v>17376.577150684931</v>
      </c>
      <c r="M54" s="104">
        <f t="shared" si="1"/>
        <v>8270.3658481188522</v>
      </c>
      <c r="N54" s="105"/>
      <c r="O54" s="105">
        <v>-4.1137154663974798</v>
      </c>
      <c r="P54" s="105">
        <v>-3.1470077798912826</v>
      </c>
      <c r="Q54" s="105">
        <f t="shared" si="2"/>
        <v>-13.197269737648361</v>
      </c>
      <c r="R54" s="105">
        <f t="shared" si="3"/>
        <v>-20.457992983937125</v>
      </c>
      <c r="S54" s="105"/>
      <c r="T54" s="106">
        <f t="shared" si="4"/>
        <v>8249.9078551349157</v>
      </c>
      <c r="U54" s="107">
        <v>0</v>
      </c>
      <c r="V54" s="108">
        <f t="shared" si="5"/>
        <v>0</v>
      </c>
      <c r="W54" s="105">
        <f t="shared" si="6"/>
        <v>8249.9078551349157</v>
      </c>
      <c r="X54" s="109"/>
      <c r="Y54" s="105">
        <f t="shared" si="11"/>
        <v>4124.9539275674579</v>
      </c>
      <c r="Z54" s="105">
        <f t="shared" si="7"/>
        <v>4124.9539275674579</v>
      </c>
      <c r="AA54" s="105">
        <f t="shared" si="8"/>
        <v>0</v>
      </c>
      <c r="AB54" s="105">
        <f t="shared" si="9"/>
        <v>0</v>
      </c>
    </row>
    <row r="55" spans="2:28" x14ac:dyDescent="0.3">
      <c r="B55" s="97">
        <v>239</v>
      </c>
      <c r="C55" s="98">
        <v>7</v>
      </c>
      <c r="D55" s="99" t="s">
        <v>101</v>
      </c>
      <c r="E55" s="100">
        <v>2816.26</v>
      </c>
      <c r="F55" s="101">
        <v>1887395.47</v>
      </c>
      <c r="G55" s="101">
        <v>302570.77</v>
      </c>
      <c r="H55" s="101">
        <v>1584824.7</v>
      </c>
      <c r="I55" s="102">
        <f t="shared" si="0"/>
        <v>562.74090460397827</v>
      </c>
      <c r="J55" s="97">
        <v>86</v>
      </c>
      <c r="K55" s="103">
        <f t="shared" si="12"/>
        <v>45744</v>
      </c>
      <c r="L55" s="104">
        <f t="shared" si="10"/>
        <v>373410.75123287668</v>
      </c>
      <c r="M55" s="104">
        <f t="shared" si="1"/>
        <v>177724.50221561952</v>
      </c>
      <c r="N55" s="105"/>
      <c r="O55" s="105">
        <v>-248.7059463839978</v>
      </c>
      <c r="P55" s="105">
        <v>-193.99046041851398</v>
      </c>
      <c r="Q55" s="105">
        <f t="shared" si="2"/>
        <v>-283.60029505373194</v>
      </c>
      <c r="R55" s="105">
        <f t="shared" si="3"/>
        <v>-726.29670185624377</v>
      </c>
      <c r="S55" s="105"/>
      <c r="T55" s="106">
        <f t="shared" si="4"/>
        <v>176998.20551376327</v>
      </c>
      <c r="U55" s="107">
        <v>0</v>
      </c>
      <c r="V55" s="108">
        <f t="shared" si="5"/>
        <v>0</v>
      </c>
      <c r="W55" s="105">
        <f t="shared" si="6"/>
        <v>176998.20551376327</v>
      </c>
      <c r="X55" s="109"/>
      <c r="Y55" s="105">
        <f t="shared" si="11"/>
        <v>176998.20551376327</v>
      </c>
      <c r="Z55" s="105">
        <f t="shared" si="7"/>
        <v>0</v>
      </c>
      <c r="AA55" s="105">
        <f t="shared" si="8"/>
        <v>0</v>
      </c>
      <c r="AB55" s="105">
        <f t="shared" si="9"/>
        <v>0</v>
      </c>
    </row>
    <row r="56" spans="2:28" x14ac:dyDescent="0.3">
      <c r="B56" s="97">
        <v>282</v>
      </c>
      <c r="C56" s="98">
        <v>7</v>
      </c>
      <c r="D56" s="99" t="s">
        <v>103</v>
      </c>
      <c r="E56" s="100">
        <v>114.38868283079584</v>
      </c>
      <c r="F56" s="101">
        <v>79546.31</v>
      </c>
      <c r="G56" s="101">
        <v>0</v>
      </c>
      <c r="H56" s="101">
        <v>79546.31</v>
      </c>
      <c r="I56" s="102">
        <f t="shared" si="0"/>
        <v>695.4036713375325</v>
      </c>
      <c r="J56" s="97">
        <v>181</v>
      </c>
      <c r="K56" s="103">
        <f t="shared" si="12"/>
        <v>45839</v>
      </c>
      <c r="L56" s="104">
        <f t="shared" si="10"/>
        <v>39446.252356164383</v>
      </c>
      <c r="M56" s="104">
        <f t="shared" si="1"/>
        <v>18774.407381481371</v>
      </c>
      <c r="N56" s="105"/>
      <c r="O56" s="105">
        <v>-14.347931830779999</v>
      </c>
      <c r="P56" s="105">
        <v>-11.375429706436989</v>
      </c>
      <c r="Q56" s="105">
        <f t="shared" si="2"/>
        <v>-29.958882463979897</v>
      </c>
      <c r="R56" s="105">
        <f t="shared" si="3"/>
        <v>-55.682244001196885</v>
      </c>
      <c r="S56" s="105"/>
      <c r="T56" s="106">
        <f t="shared" si="4"/>
        <v>18718.725137480174</v>
      </c>
      <c r="U56" s="107">
        <v>0</v>
      </c>
      <c r="V56" s="108">
        <f t="shared" si="5"/>
        <v>0</v>
      </c>
      <c r="W56" s="105">
        <f t="shared" si="6"/>
        <v>18718.725137480174</v>
      </c>
      <c r="X56" s="109"/>
      <c r="Y56" s="105">
        <f t="shared" si="11"/>
        <v>9359.3625687400872</v>
      </c>
      <c r="Z56" s="105">
        <f t="shared" si="7"/>
        <v>9359.3625687400872</v>
      </c>
      <c r="AA56" s="105">
        <f t="shared" si="8"/>
        <v>0</v>
      </c>
      <c r="AB56" s="105">
        <f t="shared" si="9"/>
        <v>0</v>
      </c>
    </row>
    <row r="57" spans="2:28" x14ac:dyDescent="0.3">
      <c r="B57" s="97">
        <v>296</v>
      </c>
      <c r="C57" s="98">
        <v>7</v>
      </c>
      <c r="D57" s="99" t="s">
        <v>105</v>
      </c>
      <c r="E57" s="100">
        <v>734.84</v>
      </c>
      <c r="F57" s="101">
        <v>1106579.76</v>
      </c>
      <c r="G57" s="101">
        <v>182333.91999999998</v>
      </c>
      <c r="H57" s="101">
        <v>924245.84000000008</v>
      </c>
      <c r="I57" s="102">
        <f t="shared" si="0"/>
        <v>1257.7511294975777</v>
      </c>
      <c r="J57" s="97">
        <v>181</v>
      </c>
      <c r="K57" s="103">
        <f t="shared" si="12"/>
        <v>45839</v>
      </c>
      <c r="L57" s="104">
        <f t="shared" si="10"/>
        <v>458324.64942465757</v>
      </c>
      <c r="M57" s="104">
        <f t="shared" si="1"/>
        <v>218139.1936445506</v>
      </c>
      <c r="N57" s="105"/>
      <c r="O57" s="105">
        <v>-163.48838978930144</v>
      </c>
      <c r="P57" s="105">
        <v>-142.96575074014254</v>
      </c>
      <c r="Q57" s="105">
        <f t="shared" si="2"/>
        <v>-348.09122495289057</v>
      </c>
      <c r="R57" s="105">
        <f t="shared" si="3"/>
        <v>-654.54536548233455</v>
      </c>
      <c r="S57" s="105"/>
      <c r="T57" s="106">
        <f t="shared" si="4"/>
        <v>217484.64827906826</v>
      </c>
      <c r="U57" s="107">
        <v>0</v>
      </c>
      <c r="V57" s="108">
        <f t="shared" si="5"/>
        <v>0</v>
      </c>
      <c r="W57" s="105">
        <f t="shared" si="6"/>
        <v>217484.64827906826</v>
      </c>
      <c r="X57" s="109"/>
      <c r="Y57" s="105">
        <f t="shared" si="11"/>
        <v>108742.32413953413</v>
      </c>
      <c r="Z57" s="105">
        <f t="shared" si="7"/>
        <v>108742.32413953413</v>
      </c>
      <c r="AA57" s="105">
        <f t="shared" si="8"/>
        <v>0</v>
      </c>
      <c r="AB57" s="105">
        <f t="shared" si="9"/>
        <v>0</v>
      </c>
    </row>
    <row r="58" spans="2:28" x14ac:dyDescent="0.3">
      <c r="B58" s="97">
        <v>325</v>
      </c>
      <c r="C58" s="98">
        <v>7</v>
      </c>
      <c r="D58" s="99" t="s">
        <v>108</v>
      </c>
      <c r="E58" s="100">
        <v>424.67629194853419</v>
      </c>
      <c r="F58" s="101">
        <v>385834.49</v>
      </c>
      <c r="G58" s="101">
        <v>421.44</v>
      </c>
      <c r="H58" s="101">
        <v>385413.05</v>
      </c>
      <c r="I58" s="102">
        <f t="shared" si="0"/>
        <v>907.54548183421446</v>
      </c>
      <c r="J58" s="97">
        <v>181</v>
      </c>
      <c r="K58" s="103">
        <f t="shared" si="12"/>
        <v>45839</v>
      </c>
      <c r="L58" s="104">
        <f t="shared" si="10"/>
        <v>191122.63575342466</v>
      </c>
      <c r="M58" s="104">
        <f t="shared" si="1"/>
        <v>90964.641990800694</v>
      </c>
      <c r="N58" s="105"/>
      <c r="O58" s="105">
        <v>-76.888107438455336</v>
      </c>
      <c r="P58" s="105">
        <v>-61.809234924294287</v>
      </c>
      <c r="Q58" s="105">
        <f t="shared" si="2"/>
        <v>-145.15499543641945</v>
      </c>
      <c r="R58" s="105">
        <f t="shared" si="3"/>
        <v>-283.85233779916905</v>
      </c>
      <c r="S58" s="105"/>
      <c r="T58" s="106">
        <f t="shared" si="4"/>
        <v>90680.789653001528</v>
      </c>
      <c r="U58" s="107">
        <v>0</v>
      </c>
      <c r="V58" s="108">
        <f t="shared" si="5"/>
        <v>0</v>
      </c>
      <c r="W58" s="105">
        <f t="shared" si="6"/>
        <v>90680.789653001528</v>
      </c>
      <c r="X58" s="109"/>
      <c r="Y58" s="105">
        <f t="shared" si="11"/>
        <v>45340.394826500764</v>
      </c>
      <c r="Z58" s="105">
        <f t="shared" si="7"/>
        <v>45340.394826500764</v>
      </c>
      <c r="AA58" s="105">
        <f t="shared" si="8"/>
        <v>0</v>
      </c>
      <c r="AB58" s="105">
        <f t="shared" si="9"/>
        <v>0</v>
      </c>
    </row>
    <row r="59" spans="2:28" x14ac:dyDescent="0.3">
      <c r="B59" s="97">
        <v>434</v>
      </c>
      <c r="C59" s="98">
        <v>7</v>
      </c>
      <c r="D59" s="99" t="s">
        <v>110</v>
      </c>
      <c r="E59" s="100">
        <v>300.19660431076124</v>
      </c>
      <c r="F59" s="101">
        <v>126439.92</v>
      </c>
      <c r="G59" s="101">
        <v>0</v>
      </c>
      <c r="H59" s="101">
        <v>126439.92</v>
      </c>
      <c r="I59" s="102">
        <f t="shared" si="0"/>
        <v>421.19037385616247</v>
      </c>
      <c r="J59" s="97">
        <v>31</v>
      </c>
      <c r="K59" s="103">
        <f t="shared" si="12"/>
        <v>45689</v>
      </c>
      <c r="L59" s="104">
        <f t="shared" si="10"/>
        <v>10738.732931506849</v>
      </c>
      <c r="M59" s="104">
        <f t="shared" si="1"/>
        <v>5111.0900218517863</v>
      </c>
      <c r="N59" s="105"/>
      <c r="O59" s="105">
        <v>-27.615271184811718</v>
      </c>
      <c r="P59" s="105">
        <v>-24.484322990072542</v>
      </c>
      <c r="Q59" s="105">
        <f t="shared" si="2"/>
        <v>-8.1559189654377331</v>
      </c>
      <c r="R59" s="105">
        <f t="shared" si="3"/>
        <v>-60.255513140321995</v>
      </c>
      <c r="S59" s="105"/>
      <c r="T59" s="106">
        <f t="shared" si="4"/>
        <v>5050.834508711464</v>
      </c>
      <c r="U59" s="107">
        <v>0</v>
      </c>
      <c r="V59" s="108">
        <f t="shared" si="5"/>
        <v>0</v>
      </c>
      <c r="W59" s="105">
        <f t="shared" si="6"/>
        <v>5050.834508711464</v>
      </c>
      <c r="X59" s="109"/>
      <c r="Y59" s="105">
        <f t="shared" si="11"/>
        <v>5050.834508711464</v>
      </c>
      <c r="Z59" s="105">
        <f t="shared" si="7"/>
        <v>0</v>
      </c>
      <c r="AA59" s="105">
        <f t="shared" si="8"/>
        <v>0</v>
      </c>
      <c r="AB59" s="105">
        <f t="shared" si="9"/>
        <v>0</v>
      </c>
    </row>
    <row r="60" spans="2:28" x14ac:dyDescent="0.3">
      <c r="B60" s="97">
        <v>711</v>
      </c>
      <c r="C60" s="98">
        <v>7</v>
      </c>
      <c r="D60" s="99" t="s">
        <v>118</v>
      </c>
      <c r="E60" s="100">
        <v>522.47</v>
      </c>
      <c r="F60" s="101">
        <v>555830.43000000005</v>
      </c>
      <c r="G60" s="101">
        <v>5211.8100000000004</v>
      </c>
      <c r="H60" s="101">
        <v>550618.62</v>
      </c>
      <c r="I60" s="102">
        <f t="shared" si="0"/>
        <v>1053.8760502995387</v>
      </c>
      <c r="J60" s="97">
        <v>181</v>
      </c>
      <c r="K60" s="103">
        <f t="shared" si="12"/>
        <v>45839</v>
      </c>
      <c r="L60" s="104">
        <f t="shared" si="10"/>
        <v>273046.49375342467</v>
      </c>
      <c r="M60" s="104">
        <f t="shared" si="1"/>
        <v>129956.2265516664</v>
      </c>
      <c r="N60" s="105"/>
      <c r="O60" s="105">
        <v>-79.974776733957697</v>
      </c>
      <c r="P60" s="105">
        <v>-44.330052117118612</v>
      </c>
      <c r="Q60" s="105">
        <f t="shared" si="2"/>
        <v>-207.37503121211793</v>
      </c>
      <c r="R60" s="105">
        <f t="shared" si="3"/>
        <v>-331.67986006319427</v>
      </c>
      <c r="S60" s="105"/>
      <c r="T60" s="106">
        <f t="shared" si="4"/>
        <v>129624.54669160322</v>
      </c>
      <c r="U60" s="107">
        <v>0</v>
      </c>
      <c r="V60" s="108">
        <f t="shared" si="5"/>
        <v>0</v>
      </c>
      <c r="W60" s="105">
        <f t="shared" si="6"/>
        <v>129624.54669160322</v>
      </c>
      <c r="X60" s="109"/>
      <c r="Y60" s="105">
        <f t="shared" si="11"/>
        <v>64812.273345801608</v>
      </c>
      <c r="Z60" s="105">
        <f t="shared" si="7"/>
        <v>64812.273345801608</v>
      </c>
      <c r="AA60" s="105">
        <f t="shared" si="8"/>
        <v>0</v>
      </c>
      <c r="AB60" s="105">
        <f t="shared" si="9"/>
        <v>0</v>
      </c>
    </row>
    <row r="61" spans="2:28" x14ac:dyDescent="0.3">
      <c r="B61" s="97">
        <v>718</v>
      </c>
      <c r="C61" s="98">
        <v>7</v>
      </c>
      <c r="D61" s="99" t="s">
        <v>119</v>
      </c>
      <c r="E61" s="100">
        <v>35.022598721591891</v>
      </c>
      <c r="F61" s="101">
        <v>33365.57</v>
      </c>
      <c r="G61" s="101">
        <v>0</v>
      </c>
      <c r="H61" s="101">
        <v>33365.57</v>
      </c>
      <c r="I61" s="102">
        <f t="shared" si="0"/>
        <v>952.68687127519433</v>
      </c>
      <c r="J61" s="97">
        <v>272</v>
      </c>
      <c r="K61" s="103">
        <f t="shared" si="12"/>
        <v>45930</v>
      </c>
      <c r="L61" s="104">
        <f t="shared" si="10"/>
        <v>24864.205589041092</v>
      </c>
      <c r="M61" s="104">
        <f t="shared" si="1"/>
        <v>11834.095688753398</v>
      </c>
      <c r="N61" s="105"/>
      <c r="O61" s="105">
        <v>-6.732502145543549</v>
      </c>
      <c r="P61" s="105">
        <v>-5.3214229930381407</v>
      </c>
      <c r="Q61" s="105">
        <f t="shared" si="2"/>
        <v>-18.884019857615339</v>
      </c>
      <c r="R61" s="105">
        <f t="shared" si="3"/>
        <v>-30.937944996197029</v>
      </c>
      <c r="S61" s="105"/>
      <c r="T61" s="106">
        <f t="shared" si="4"/>
        <v>11803.157743757201</v>
      </c>
      <c r="U61" s="107">
        <v>0</v>
      </c>
      <c r="V61" s="108">
        <f t="shared" si="5"/>
        <v>0</v>
      </c>
      <c r="W61" s="105">
        <f t="shared" si="6"/>
        <v>11803.157743757201</v>
      </c>
      <c r="X61" s="109"/>
      <c r="Y61" s="105">
        <f t="shared" si="11"/>
        <v>3934.3859145857336</v>
      </c>
      <c r="Z61" s="105">
        <f t="shared" si="7"/>
        <v>3934.3859145857336</v>
      </c>
      <c r="AA61" s="105">
        <f t="shared" si="8"/>
        <v>3934.3859145857336</v>
      </c>
      <c r="AB61" s="105">
        <f t="shared" si="9"/>
        <v>0</v>
      </c>
    </row>
    <row r="62" spans="2:28" x14ac:dyDescent="0.3">
      <c r="B62" s="97">
        <v>736</v>
      </c>
      <c r="C62" s="98">
        <v>7</v>
      </c>
      <c r="D62" s="99" t="s">
        <v>120</v>
      </c>
      <c r="E62" s="100">
        <v>125.88207871480773</v>
      </c>
      <c r="F62" s="101">
        <v>169536.34</v>
      </c>
      <c r="G62" s="101">
        <v>0</v>
      </c>
      <c r="H62" s="101">
        <v>169536.34</v>
      </c>
      <c r="I62" s="102">
        <f t="shared" si="0"/>
        <v>1346.786943231953</v>
      </c>
      <c r="J62" s="97">
        <v>195</v>
      </c>
      <c r="K62" s="103">
        <f t="shared" si="12"/>
        <v>45853</v>
      </c>
      <c r="L62" s="104">
        <f t="shared" si="10"/>
        <v>90574.209041095892</v>
      </c>
      <c r="M62" s="104">
        <f t="shared" si="1"/>
        <v>43108.711150534655</v>
      </c>
      <c r="N62" s="105"/>
      <c r="O62" s="105">
        <v>-33.997564476099797</v>
      </c>
      <c r="P62" s="105">
        <v>-27.765335285366746</v>
      </c>
      <c r="Q62" s="105">
        <f t="shared" si="2"/>
        <v>-68.789857612572163</v>
      </c>
      <c r="R62" s="105">
        <f t="shared" si="3"/>
        <v>-130.55275737403872</v>
      </c>
      <c r="S62" s="105"/>
      <c r="T62" s="106">
        <f t="shared" si="4"/>
        <v>42978.158393160615</v>
      </c>
      <c r="U62" s="107">
        <v>0</v>
      </c>
      <c r="V62" s="108">
        <f t="shared" si="5"/>
        <v>0</v>
      </c>
      <c r="W62" s="105">
        <f t="shared" si="6"/>
        <v>42978.158393160615</v>
      </c>
      <c r="X62" s="109"/>
      <c r="Y62" s="105">
        <f t="shared" si="11"/>
        <v>21489.079196580307</v>
      </c>
      <c r="Z62" s="105">
        <f t="shared" si="7"/>
        <v>21489.079196580307</v>
      </c>
      <c r="AA62" s="105">
        <f t="shared" si="8"/>
        <v>0</v>
      </c>
      <c r="AB62" s="105">
        <f t="shared" si="9"/>
        <v>0</v>
      </c>
    </row>
    <row r="63" spans="2:28" x14ac:dyDescent="0.3">
      <c r="B63" s="97">
        <v>928</v>
      </c>
      <c r="C63" s="98">
        <v>7</v>
      </c>
      <c r="D63" s="99" t="s">
        <v>121</v>
      </c>
      <c r="E63" s="100">
        <v>127.55000000000001</v>
      </c>
      <c r="F63" s="101">
        <v>126166.64</v>
      </c>
      <c r="G63" s="101">
        <v>0</v>
      </c>
      <c r="H63" s="101">
        <v>126166.64</v>
      </c>
      <c r="I63" s="102">
        <f t="shared" si="0"/>
        <v>989.15437083496658</v>
      </c>
      <c r="J63" s="97">
        <v>273</v>
      </c>
      <c r="K63" s="103">
        <f t="shared" si="12"/>
        <v>45931</v>
      </c>
      <c r="L63" s="104">
        <f t="shared" si="10"/>
        <v>94365.733479452058</v>
      </c>
      <c r="M63" s="104">
        <f t="shared" si="1"/>
        <v>44913.283705610775</v>
      </c>
      <c r="N63" s="105"/>
      <c r="O63" s="105">
        <v>-24.524101997863909</v>
      </c>
      <c r="P63" s="105">
        <v>0</v>
      </c>
      <c r="Q63" s="105">
        <f t="shared" si="2"/>
        <v>-71.66946792339219</v>
      </c>
      <c r="R63" s="105">
        <f t="shared" si="3"/>
        <v>-96.193569921256099</v>
      </c>
      <c r="S63" s="105"/>
      <c r="T63" s="106">
        <f t="shared" si="4"/>
        <v>44817.090135689519</v>
      </c>
      <c r="U63" s="107">
        <v>0</v>
      </c>
      <c r="V63" s="108">
        <f t="shared" si="5"/>
        <v>0</v>
      </c>
      <c r="W63" s="105">
        <f t="shared" si="6"/>
        <v>44817.090135689519</v>
      </c>
      <c r="X63" s="109"/>
      <c r="Y63" s="105">
        <f t="shared" si="11"/>
        <v>14939.03004522984</v>
      </c>
      <c r="Z63" s="105">
        <f t="shared" si="7"/>
        <v>14939.03004522984</v>
      </c>
      <c r="AA63" s="105">
        <f t="shared" si="8"/>
        <v>14939.03004522984</v>
      </c>
      <c r="AB63" s="105">
        <f t="shared" si="9"/>
        <v>0</v>
      </c>
    </row>
    <row r="64" spans="2:28" x14ac:dyDescent="0.3">
      <c r="B64" s="97">
        <v>967</v>
      </c>
      <c r="C64" s="98">
        <v>7</v>
      </c>
      <c r="D64" s="99" t="s">
        <v>123</v>
      </c>
      <c r="E64" s="100">
        <v>132.85138770896762</v>
      </c>
      <c r="F64" s="101">
        <v>143814.21</v>
      </c>
      <c r="G64" s="101">
        <v>0</v>
      </c>
      <c r="H64" s="101">
        <v>143814.21</v>
      </c>
      <c r="I64" s="102">
        <f t="shared" si="0"/>
        <v>1082.519441310227</v>
      </c>
      <c r="J64" s="97">
        <v>197</v>
      </c>
      <c r="K64" s="103">
        <f t="shared" si="12"/>
        <v>45855</v>
      </c>
      <c r="L64" s="104">
        <f t="shared" si="10"/>
        <v>77620.272246575332</v>
      </c>
      <c r="M64" s="104">
        <f t="shared" si="1"/>
        <v>36943.296895756052</v>
      </c>
      <c r="N64" s="105"/>
      <c r="O64" s="105">
        <v>-24.433399560046382</v>
      </c>
      <c r="P64" s="105">
        <v>-16.040079638427414</v>
      </c>
      <c r="Q64" s="105">
        <f t="shared" si="2"/>
        <v>-58.95152198644471</v>
      </c>
      <c r="R64" s="105">
        <f t="shared" si="3"/>
        <v>-99.4250011849185</v>
      </c>
      <c r="S64" s="105"/>
      <c r="T64" s="106">
        <f t="shared" si="4"/>
        <v>36843.87189457113</v>
      </c>
      <c r="U64" s="107">
        <v>0</v>
      </c>
      <c r="V64" s="108">
        <f t="shared" si="5"/>
        <v>0</v>
      </c>
      <c r="W64" s="105">
        <f t="shared" si="6"/>
        <v>36843.87189457113</v>
      </c>
      <c r="X64" s="109"/>
      <c r="Y64" s="105">
        <f t="shared" si="11"/>
        <v>18421.935947285565</v>
      </c>
      <c r="Z64" s="105">
        <f t="shared" si="7"/>
        <v>18421.935947285565</v>
      </c>
      <c r="AA64" s="105">
        <f t="shared" si="8"/>
        <v>0</v>
      </c>
      <c r="AB64" s="105">
        <f t="shared" si="9"/>
        <v>0</v>
      </c>
    </row>
    <row r="65" spans="2:28" x14ac:dyDescent="0.3">
      <c r="B65" s="97">
        <v>971</v>
      </c>
      <c r="C65" s="98">
        <v>7</v>
      </c>
      <c r="D65" s="99" t="s">
        <v>124</v>
      </c>
      <c r="E65" s="100">
        <v>816.15</v>
      </c>
      <c r="F65" s="101">
        <v>720134.52</v>
      </c>
      <c r="G65" s="101">
        <v>126429.45</v>
      </c>
      <c r="H65" s="101">
        <v>593705.07000000007</v>
      </c>
      <c r="I65" s="102">
        <f t="shared" si="0"/>
        <v>727.44602095203095</v>
      </c>
      <c r="J65" s="97">
        <v>181</v>
      </c>
      <c r="K65" s="103">
        <f t="shared" si="12"/>
        <v>45839</v>
      </c>
      <c r="L65" s="104">
        <f t="shared" si="10"/>
        <v>294412.65115068498</v>
      </c>
      <c r="M65" s="104">
        <f t="shared" si="1"/>
        <v>140125.42943388468</v>
      </c>
      <c r="N65" s="105"/>
      <c r="O65" s="105">
        <v>-93.861601808021078</v>
      </c>
      <c r="P65" s="105">
        <v>-67.342246584710665</v>
      </c>
      <c r="Q65" s="105">
        <f t="shared" si="2"/>
        <v>-223.60233190450896</v>
      </c>
      <c r="R65" s="105">
        <f t="shared" si="3"/>
        <v>-384.8061802972407</v>
      </c>
      <c r="S65" s="105"/>
      <c r="T65" s="106">
        <f t="shared" si="4"/>
        <v>139740.62325358743</v>
      </c>
      <c r="U65" s="107">
        <v>0</v>
      </c>
      <c r="V65" s="108">
        <f t="shared" si="5"/>
        <v>0</v>
      </c>
      <c r="W65" s="105">
        <f t="shared" si="6"/>
        <v>139740.62325358743</v>
      </c>
      <c r="X65" s="109"/>
      <c r="Y65" s="105">
        <f t="shared" si="11"/>
        <v>69870.311626793715</v>
      </c>
      <c r="Z65" s="105">
        <f t="shared" si="7"/>
        <v>69870.311626793715</v>
      </c>
      <c r="AA65" s="105">
        <f t="shared" si="8"/>
        <v>0</v>
      </c>
      <c r="AB65" s="105">
        <f t="shared" si="9"/>
        <v>0</v>
      </c>
    </row>
    <row r="66" spans="2:28" x14ac:dyDescent="0.3">
      <c r="B66" s="97">
        <v>975</v>
      </c>
      <c r="C66" s="98">
        <v>7</v>
      </c>
      <c r="D66" s="99" t="s">
        <v>125</v>
      </c>
      <c r="E66" s="100">
        <v>72.06163260709603</v>
      </c>
      <c r="F66" s="101">
        <v>76871.509999999995</v>
      </c>
      <c r="G66" s="101">
        <v>0</v>
      </c>
      <c r="H66" s="101">
        <v>76871.509999999995</v>
      </c>
      <c r="I66" s="102">
        <f t="shared" si="0"/>
        <v>1066.7467169267316</v>
      </c>
      <c r="J66" s="97">
        <v>181</v>
      </c>
      <c r="K66" s="103">
        <f t="shared" si="12"/>
        <v>45839</v>
      </c>
      <c r="L66" s="104">
        <f t="shared" si="10"/>
        <v>38119.844684931501</v>
      </c>
      <c r="M66" s="104">
        <f t="shared" si="1"/>
        <v>18143.104875255922</v>
      </c>
      <c r="N66" s="105"/>
      <c r="O66" s="105">
        <v>-18.304367284290493</v>
      </c>
      <c r="P66" s="105">
        <v>-15.477964492725732</v>
      </c>
      <c r="Q66" s="105">
        <f t="shared" si="2"/>
        <v>-28.951494204051134</v>
      </c>
      <c r="R66" s="105">
        <f t="shared" si="3"/>
        <v>-62.733825981067355</v>
      </c>
      <c r="S66" s="105"/>
      <c r="T66" s="106">
        <f t="shared" si="4"/>
        <v>18080.371049274854</v>
      </c>
      <c r="U66" s="107">
        <v>0</v>
      </c>
      <c r="V66" s="108">
        <f t="shared" si="5"/>
        <v>0</v>
      </c>
      <c r="W66" s="105">
        <f t="shared" si="6"/>
        <v>18080.371049274854</v>
      </c>
      <c r="X66" s="109"/>
      <c r="Y66" s="105">
        <f t="shared" si="11"/>
        <v>9040.1855246374271</v>
      </c>
      <c r="Z66" s="105">
        <f t="shared" si="7"/>
        <v>9040.1855246374271</v>
      </c>
      <c r="AA66" s="105">
        <f t="shared" si="8"/>
        <v>0</v>
      </c>
      <c r="AB66" s="105">
        <f t="shared" si="9"/>
        <v>0</v>
      </c>
    </row>
    <row r="67" spans="2:28" x14ac:dyDescent="0.3">
      <c r="B67" s="97">
        <v>976</v>
      </c>
      <c r="C67" s="98">
        <v>7</v>
      </c>
      <c r="D67" s="99" t="s">
        <v>302</v>
      </c>
      <c r="E67" s="100">
        <v>7.6015420108905474</v>
      </c>
      <c r="F67" s="101">
        <v>36916.400000000001</v>
      </c>
      <c r="G67" s="101">
        <v>0</v>
      </c>
      <c r="H67" s="101">
        <v>36916.400000000001</v>
      </c>
      <c r="I67" s="102">
        <f t="shared" si="0"/>
        <v>4856.4357004290387</v>
      </c>
      <c r="J67" s="97">
        <v>365</v>
      </c>
      <c r="K67" s="103" t="str">
        <f t="shared" si="12"/>
        <v>-</v>
      </c>
      <c r="L67" s="104">
        <f t="shared" si="10"/>
        <v>36916.400000000001</v>
      </c>
      <c r="M67" s="104">
        <f t="shared" si="1"/>
        <v>17570.326488807972</v>
      </c>
      <c r="N67" s="105"/>
      <c r="O67" s="105">
        <v>0</v>
      </c>
      <c r="P67" s="105">
        <v>0</v>
      </c>
      <c r="Q67" s="105">
        <f t="shared" si="2"/>
        <v>-28.037494629586366</v>
      </c>
      <c r="R67" s="105">
        <f t="shared" si="3"/>
        <v>-28.037494629586366</v>
      </c>
      <c r="S67" s="105"/>
      <c r="T67" s="106">
        <f t="shared" si="4"/>
        <v>17542.288994178387</v>
      </c>
      <c r="U67" s="107">
        <v>0</v>
      </c>
      <c r="V67" s="108">
        <f t="shared" si="5"/>
        <v>0</v>
      </c>
      <c r="W67" s="105">
        <f t="shared" si="6"/>
        <v>17542.288994178387</v>
      </c>
      <c r="X67" s="109"/>
      <c r="Y67" s="105">
        <f t="shared" si="11"/>
        <v>4385.5722485445967</v>
      </c>
      <c r="Z67" s="105">
        <f t="shared" si="7"/>
        <v>4385.5722485445967</v>
      </c>
      <c r="AA67" s="105">
        <f t="shared" si="8"/>
        <v>4385.5722485445967</v>
      </c>
      <c r="AB67" s="105">
        <f t="shared" si="9"/>
        <v>4385.5722485445967</v>
      </c>
    </row>
    <row r="68" spans="2:28" x14ac:dyDescent="0.3">
      <c r="B68" s="97">
        <v>537</v>
      </c>
      <c r="C68" s="98">
        <v>8</v>
      </c>
      <c r="D68" s="99" t="s">
        <v>136</v>
      </c>
      <c r="E68" s="100">
        <v>15.79</v>
      </c>
      <c r="F68" s="101">
        <v>8774.4599999999991</v>
      </c>
      <c r="G68" s="101">
        <v>0</v>
      </c>
      <c r="H68" s="101">
        <v>8774.4599999999991</v>
      </c>
      <c r="I68" s="102">
        <f t="shared" si="0"/>
        <v>555.69727675744139</v>
      </c>
      <c r="J68" s="97">
        <v>90</v>
      </c>
      <c r="K68" s="103">
        <f t="shared" si="12"/>
        <v>45748</v>
      </c>
      <c r="L68" s="104">
        <f t="shared" si="10"/>
        <v>2163.5654794520547</v>
      </c>
      <c r="M68" s="104">
        <f t="shared" si="1"/>
        <v>1029.7469919571506</v>
      </c>
      <c r="N68" s="105"/>
      <c r="O68" s="105">
        <v>-1.7633649259523736</v>
      </c>
      <c r="P68" s="105">
        <v>-1.7027465529308756</v>
      </c>
      <c r="Q68" s="105">
        <f t="shared" si="2"/>
        <v>-1.6431980233959822</v>
      </c>
      <c r="R68" s="105">
        <f t="shared" si="3"/>
        <v>-5.1093095022792312</v>
      </c>
      <c r="S68" s="105"/>
      <c r="T68" s="106">
        <f t="shared" si="4"/>
        <v>1024.6376824548713</v>
      </c>
      <c r="U68" s="107">
        <v>0</v>
      </c>
      <c r="V68" s="108">
        <f t="shared" si="5"/>
        <v>0</v>
      </c>
      <c r="W68" s="105">
        <f t="shared" si="6"/>
        <v>1024.6376824548713</v>
      </c>
      <c r="X68" s="109"/>
      <c r="Y68" s="105">
        <f t="shared" si="11"/>
        <v>1024.6376824548713</v>
      </c>
      <c r="Z68" s="105">
        <f t="shared" si="7"/>
        <v>0</v>
      </c>
      <c r="AA68" s="105">
        <f t="shared" si="8"/>
        <v>0</v>
      </c>
      <c r="AB68" s="105">
        <f t="shared" si="9"/>
        <v>0</v>
      </c>
    </row>
    <row r="69" spans="2:28" x14ac:dyDescent="0.3">
      <c r="B69" s="97">
        <v>605</v>
      </c>
      <c r="C69" s="98">
        <v>8</v>
      </c>
      <c r="D69" s="99" t="s">
        <v>139</v>
      </c>
      <c r="E69" s="100">
        <v>17.07</v>
      </c>
      <c r="F69" s="101">
        <v>20933.439999999999</v>
      </c>
      <c r="G69" s="101">
        <v>0</v>
      </c>
      <c r="H69" s="101">
        <v>20933.439999999999</v>
      </c>
      <c r="I69" s="102">
        <f t="shared" si="0"/>
        <v>1226.3292325717632</v>
      </c>
      <c r="J69" s="97">
        <v>273</v>
      </c>
      <c r="K69" s="103">
        <f t="shared" si="12"/>
        <v>45931</v>
      </c>
      <c r="L69" s="104">
        <f t="shared" si="10"/>
        <v>15657.066082191779</v>
      </c>
      <c r="M69" s="104">
        <f t="shared" si="1"/>
        <v>7451.9661429866146</v>
      </c>
      <c r="N69" s="105"/>
      <c r="O69" s="105">
        <v>-4.0546263672204077</v>
      </c>
      <c r="P69" s="105">
        <v>-1.7183782255906408</v>
      </c>
      <c r="Q69" s="105">
        <f t="shared" si="2"/>
        <v>-11.891324890686276</v>
      </c>
      <c r="R69" s="105">
        <f t="shared" si="3"/>
        <v>-17.664329483497326</v>
      </c>
      <c r="S69" s="105"/>
      <c r="T69" s="106">
        <f t="shared" si="4"/>
        <v>7434.301813503117</v>
      </c>
      <c r="U69" s="107">
        <v>0</v>
      </c>
      <c r="V69" s="108">
        <f t="shared" si="5"/>
        <v>0</v>
      </c>
      <c r="W69" s="105">
        <f t="shared" si="6"/>
        <v>7434.301813503117</v>
      </c>
      <c r="X69" s="109"/>
      <c r="Y69" s="105">
        <f t="shared" si="11"/>
        <v>2478.100604501039</v>
      </c>
      <c r="Z69" s="105">
        <f t="shared" si="7"/>
        <v>2478.100604501039</v>
      </c>
      <c r="AA69" s="105">
        <f t="shared" si="8"/>
        <v>2478.100604501039</v>
      </c>
      <c r="AB69" s="105">
        <f t="shared" si="9"/>
        <v>0</v>
      </c>
    </row>
    <row r="70" spans="2:28" x14ac:dyDescent="0.3">
      <c r="B70" s="97">
        <v>607</v>
      </c>
      <c r="C70" s="98">
        <v>8</v>
      </c>
      <c r="D70" s="99" t="s">
        <v>140</v>
      </c>
      <c r="E70" s="100">
        <v>25.61</v>
      </c>
      <c r="F70" s="101">
        <v>31393.61</v>
      </c>
      <c r="G70" s="101">
        <v>0</v>
      </c>
      <c r="H70" s="101">
        <v>31393.61</v>
      </c>
      <c r="I70" s="102">
        <f t="shared" si="0"/>
        <v>1225.8340491995316</v>
      </c>
      <c r="J70" s="97">
        <v>273</v>
      </c>
      <c r="K70" s="103">
        <f t="shared" si="12"/>
        <v>45931</v>
      </c>
      <c r="L70" s="104">
        <f t="shared" si="10"/>
        <v>23480.700082191779</v>
      </c>
      <c r="M70" s="104">
        <f t="shared" si="1"/>
        <v>11175.617520394451</v>
      </c>
      <c r="N70" s="105"/>
      <c r="O70" s="105">
        <v>-6.0806304187153728</v>
      </c>
      <c r="P70" s="105">
        <v>-2.5723026409086742</v>
      </c>
      <c r="Q70" s="105">
        <f t="shared" si="2"/>
        <v>-17.83326658215265</v>
      </c>
      <c r="R70" s="105">
        <f t="shared" si="3"/>
        <v>-26.486199641776697</v>
      </c>
      <c r="S70" s="105"/>
      <c r="T70" s="106">
        <f t="shared" si="4"/>
        <v>11149.131320752675</v>
      </c>
      <c r="U70" s="107">
        <v>0</v>
      </c>
      <c r="V70" s="108">
        <f t="shared" si="5"/>
        <v>0</v>
      </c>
      <c r="W70" s="105">
        <f t="shared" si="6"/>
        <v>11149.131320752675</v>
      </c>
      <c r="X70" s="109"/>
      <c r="Y70" s="105">
        <f t="shared" si="11"/>
        <v>3716.3771069175582</v>
      </c>
      <c r="Z70" s="105">
        <f t="shared" si="7"/>
        <v>3716.3771069175582</v>
      </c>
      <c r="AA70" s="105">
        <f t="shared" si="8"/>
        <v>3716.3771069175582</v>
      </c>
      <c r="AB70" s="105">
        <f t="shared" si="9"/>
        <v>0</v>
      </c>
    </row>
    <row r="71" spans="2:28" x14ac:dyDescent="0.3">
      <c r="B71" s="97">
        <v>611</v>
      </c>
      <c r="C71" s="98">
        <v>8</v>
      </c>
      <c r="D71" s="99" t="s">
        <v>141</v>
      </c>
      <c r="E71" s="100">
        <v>16.468879530273107</v>
      </c>
      <c r="F71" s="101">
        <v>33705.99</v>
      </c>
      <c r="G71" s="101">
        <v>0</v>
      </c>
      <c r="H71" s="101">
        <v>33705.99</v>
      </c>
      <c r="I71" s="102">
        <f t="shared" si="0"/>
        <v>2046.647432087995</v>
      </c>
      <c r="J71" s="97">
        <v>90</v>
      </c>
      <c r="K71" s="103">
        <f t="shared" si="12"/>
        <v>45748</v>
      </c>
      <c r="L71" s="104">
        <f t="shared" si="10"/>
        <v>8311.0660273972589</v>
      </c>
      <c r="M71" s="104">
        <f t="shared" si="1"/>
        <v>3955.6442007186533</v>
      </c>
      <c r="N71" s="105"/>
      <c r="O71" s="105">
        <v>-6.1610719831187453</v>
      </c>
      <c r="P71" s="105">
        <v>-4.6899234329666797</v>
      </c>
      <c r="Q71" s="105">
        <f t="shared" si="2"/>
        <v>-6.3121395669482485</v>
      </c>
      <c r="R71" s="105">
        <f t="shared" si="3"/>
        <v>-17.163134983033672</v>
      </c>
      <c r="S71" s="105"/>
      <c r="T71" s="106">
        <f t="shared" si="4"/>
        <v>3938.4810657356197</v>
      </c>
      <c r="U71" s="107">
        <v>0</v>
      </c>
      <c r="V71" s="108">
        <f t="shared" si="5"/>
        <v>0</v>
      </c>
      <c r="W71" s="105">
        <f t="shared" si="6"/>
        <v>3938.4810657356197</v>
      </c>
      <c r="X71" s="109"/>
      <c r="Y71" s="105">
        <f t="shared" si="11"/>
        <v>3938.4810657356197</v>
      </c>
      <c r="Z71" s="105">
        <f t="shared" si="7"/>
        <v>0</v>
      </c>
      <c r="AA71" s="105">
        <f t="shared" si="8"/>
        <v>0</v>
      </c>
      <c r="AB71" s="105">
        <f t="shared" si="9"/>
        <v>0</v>
      </c>
    </row>
    <row r="72" spans="2:28" x14ac:dyDescent="0.3">
      <c r="B72" s="97">
        <v>616</v>
      </c>
      <c r="C72" s="98">
        <v>8</v>
      </c>
      <c r="D72" s="99" t="s">
        <v>142</v>
      </c>
      <c r="E72" s="100">
        <v>161.82999999999998</v>
      </c>
      <c r="F72" s="101">
        <v>236796.26</v>
      </c>
      <c r="G72" s="101">
        <v>0</v>
      </c>
      <c r="H72" s="101">
        <v>236796.26</v>
      </c>
      <c r="I72" s="102">
        <f t="shared" si="0"/>
        <v>1463.2408082555771</v>
      </c>
      <c r="J72" s="97">
        <v>59</v>
      </c>
      <c r="K72" s="103">
        <f t="shared" si="12"/>
        <v>45717</v>
      </c>
      <c r="L72" s="104">
        <f t="shared" si="10"/>
        <v>38276.655726027398</v>
      </c>
      <c r="M72" s="104">
        <f t="shared" si="1"/>
        <v>18217.738945455203</v>
      </c>
      <c r="N72" s="105"/>
      <c r="O72" s="105">
        <v>-41.184521626084461</v>
      </c>
      <c r="P72" s="105">
        <v>-31.975601958401967</v>
      </c>
      <c r="Q72" s="105">
        <f t="shared" si="2"/>
        <v>-29.070590018447611</v>
      </c>
      <c r="R72" s="105">
        <f t="shared" si="3"/>
        <v>-102.23071360293403</v>
      </c>
      <c r="S72" s="105"/>
      <c r="T72" s="106">
        <f t="shared" si="4"/>
        <v>18115.508231852269</v>
      </c>
      <c r="U72" s="107">
        <v>0</v>
      </c>
      <c r="V72" s="108">
        <f t="shared" si="5"/>
        <v>0</v>
      </c>
      <c r="W72" s="105">
        <f t="shared" si="6"/>
        <v>18115.508231852269</v>
      </c>
      <c r="X72" s="109"/>
      <c r="Y72" s="105">
        <f t="shared" si="11"/>
        <v>18115.508231852269</v>
      </c>
      <c r="Z72" s="105">
        <f t="shared" si="7"/>
        <v>0</v>
      </c>
      <c r="AA72" s="105">
        <f t="shared" si="8"/>
        <v>0</v>
      </c>
      <c r="AB72" s="105">
        <f t="shared" si="9"/>
        <v>0</v>
      </c>
    </row>
    <row r="73" spans="2:28" x14ac:dyDescent="0.3">
      <c r="B73" s="97">
        <v>638</v>
      </c>
      <c r="C73" s="98">
        <v>8</v>
      </c>
      <c r="D73" s="99" t="s">
        <v>144</v>
      </c>
      <c r="E73" s="100">
        <v>8.0347554469519853</v>
      </c>
      <c r="F73" s="101">
        <v>14290.22</v>
      </c>
      <c r="G73" s="101">
        <v>0</v>
      </c>
      <c r="H73" s="101">
        <v>14290.22</v>
      </c>
      <c r="I73" s="102">
        <f t="shared" si="0"/>
        <v>1778.5507093960214</v>
      </c>
      <c r="J73" s="97">
        <v>365</v>
      </c>
      <c r="K73" s="103" t="str">
        <f t="shared" si="12"/>
        <v>-</v>
      </c>
      <c r="L73" s="104">
        <f t="shared" si="10"/>
        <v>14290.22</v>
      </c>
      <c r="M73" s="104">
        <f t="shared" si="1"/>
        <v>6801.4170124089414</v>
      </c>
      <c r="N73" s="105"/>
      <c r="O73" s="105">
        <v>-2.8274911629896451</v>
      </c>
      <c r="P73" s="105">
        <v>-3.1004113517974474</v>
      </c>
      <c r="Q73" s="105">
        <f t="shared" si="2"/>
        <v>-10.853224217572885</v>
      </c>
      <c r="R73" s="105">
        <f t="shared" si="3"/>
        <v>-16.781126732359979</v>
      </c>
      <c r="S73" s="105"/>
      <c r="T73" s="106">
        <f t="shared" si="4"/>
        <v>6784.6358856765819</v>
      </c>
      <c r="U73" s="107">
        <v>0</v>
      </c>
      <c r="V73" s="108">
        <f t="shared" si="5"/>
        <v>0</v>
      </c>
      <c r="W73" s="105">
        <f t="shared" si="6"/>
        <v>6784.6358856765819</v>
      </c>
      <c r="X73" s="109"/>
      <c r="Y73" s="105">
        <f t="shared" si="11"/>
        <v>1696.1589714191455</v>
      </c>
      <c r="Z73" s="105">
        <f t="shared" si="7"/>
        <v>1696.1589714191455</v>
      </c>
      <c r="AA73" s="105">
        <f t="shared" si="8"/>
        <v>1696.1589714191455</v>
      </c>
      <c r="AB73" s="105">
        <f t="shared" si="9"/>
        <v>1696.1589714191455</v>
      </c>
    </row>
    <row r="74" spans="2:28" x14ac:dyDescent="0.3">
      <c r="B74" s="97">
        <v>775</v>
      </c>
      <c r="C74" s="98">
        <v>8</v>
      </c>
      <c r="D74" s="99" t="s">
        <v>148</v>
      </c>
      <c r="E74" s="100">
        <v>139.27811969375236</v>
      </c>
      <c r="F74" s="101">
        <v>263697.55</v>
      </c>
      <c r="G74" s="101">
        <v>0</v>
      </c>
      <c r="H74" s="101">
        <v>263697.55</v>
      </c>
      <c r="I74" s="102">
        <f t="shared" si="0"/>
        <v>1893.3164130864466</v>
      </c>
      <c r="J74" s="97">
        <v>90</v>
      </c>
      <c r="K74" s="103">
        <f t="shared" si="12"/>
        <v>45748</v>
      </c>
      <c r="L74" s="104">
        <f t="shared" si="10"/>
        <v>65021.31369863014</v>
      </c>
      <c r="M74" s="104">
        <f t="shared" si="1"/>
        <v>30946.834209623197</v>
      </c>
      <c r="N74" s="105"/>
      <c r="O74" s="105">
        <v>-38.721747864081408</v>
      </c>
      <c r="P74" s="105">
        <v>-20.71974601666443</v>
      </c>
      <c r="Q74" s="105">
        <f t="shared" si="2"/>
        <v>-49.382787423313026</v>
      </c>
      <c r="R74" s="105">
        <f t="shared" si="3"/>
        <v>-108.82428130405887</v>
      </c>
      <c r="S74" s="105"/>
      <c r="T74" s="106">
        <f t="shared" si="4"/>
        <v>30838.009928319138</v>
      </c>
      <c r="U74" s="107">
        <v>0</v>
      </c>
      <c r="V74" s="108">
        <f t="shared" si="5"/>
        <v>0</v>
      </c>
      <c r="W74" s="105">
        <f t="shared" si="6"/>
        <v>30838.009928319138</v>
      </c>
      <c r="X74" s="109"/>
      <c r="Y74" s="105">
        <f t="shared" si="11"/>
        <v>30838.009928319138</v>
      </c>
      <c r="Z74" s="105">
        <f t="shared" si="7"/>
        <v>0</v>
      </c>
      <c r="AA74" s="105">
        <f t="shared" si="8"/>
        <v>0</v>
      </c>
      <c r="AB74" s="105">
        <f t="shared" si="9"/>
        <v>0</v>
      </c>
    </row>
    <row r="75" spans="2:28" x14ac:dyDescent="0.3">
      <c r="B75" s="97">
        <v>790</v>
      </c>
      <c r="C75" s="98">
        <v>8</v>
      </c>
      <c r="D75" s="99" t="s">
        <v>149</v>
      </c>
      <c r="E75" s="100">
        <v>15.79</v>
      </c>
      <c r="F75" s="101">
        <v>14678.46</v>
      </c>
      <c r="G75" s="101">
        <v>0</v>
      </c>
      <c r="H75" s="101">
        <v>14678.46</v>
      </c>
      <c r="I75" s="102">
        <f t="shared" si="0"/>
        <v>929.60481317289418</v>
      </c>
      <c r="J75" s="97">
        <v>90</v>
      </c>
      <c r="K75" s="103">
        <f t="shared" si="12"/>
        <v>45748</v>
      </c>
      <c r="L75" s="104">
        <f t="shared" si="10"/>
        <v>3619.3463013698629</v>
      </c>
      <c r="M75" s="104">
        <f t="shared" si="1"/>
        <v>1722.6245297788532</v>
      </c>
      <c r="N75" s="105"/>
      <c r="O75" s="105">
        <v>-2.9083550926470707</v>
      </c>
      <c r="P75" s="105">
        <v>-1.7027465529308756</v>
      </c>
      <c r="Q75" s="105">
        <f t="shared" si="2"/>
        <v>-2.7488433998783957</v>
      </c>
      <c r="R75" s="105">
        <f t="shared" si="3"/>
        <v>-7.3599450454563424</v>
      </c>
      <c r="S75" s="105"/>
      <c r="T75" s="106">
        <f t="shared" si="4"/>
        <v>1715.264584733397</v>
      </c>
      <c r="U75" s="107">
        <v>0</v>
      </c>
      <c r="V75" s="108">
        <f t="shared" si="5"/>
        <v>0</v>
      </c>
      <c r="W75" s="105">
        <f t="shared" si="6"/>
        <v>1715.264584733397</v>
      </c>
      <c r="X75" s="109"/>
      <c r="Y75" s="105">
        <f t="shared" si="11"/>
        <v>1715.264584733397</v>
      </c>
      <c r="Z75" s="105">
        <f t="shared" si="7"/>
        <v>0</v>
      </c>
      <c r="AA75" s="105">
        <f t="shared" si="8"/>
        <v>0</v>
      </c>
      <c r="AB75" s="105">
        <f t="shared" si="9"/>
        <v>0</v>
      </c>
    </row>
    <row r="76" spans="2:28" x14ac:dyDescent="0.3">
      <c r="B76" s="97">
        <v>796</v>
      </c>
      <c r="C76" s="98">
        <v>8</v>
      </c>
      <c r="D76" s="99" t="s">
        <v>151</v>
      </c>
      <c r="E76" s="100">
        <v>36</v>
      </c>
      <c r="F76" s="101">
        <v>25689.16</v>
      </c>
      <c r="G76" s="101">
        <v>0</v>
      </c>
      <c r="H76" s="101">
        <v>25689.16</v>
      </c>
      <c r="I76" s="102">
        <f t="shared" si="0"/>
        <v>713.58777777777777</v>
      </c>
      <c r="J76" s="97">
        <v>364</v>
      </c>
      <c r="K76" s="103">
        <f t="shared" si="12"/>
        <v>46022</v>
      </c>
      <c r="L76" s="104">
        <f t="shared" si="10"/>
        <v>25618.778739726029</v>
      </c>
      <c r="M76" s="104">
        <f t="shared" si="1"/>
        <v>12193.234082996141</v>
      </c>
      <c r="N76" s="105"/>
      <c r="O76" s="105">
        <v>-5.1422789494117751</v>
      </c>
      <c r="P76" s="105">
        <v>-4.2145732579065225</v>
      </c>
      <c r="Q76" s="105">
        <f t="shared" si="2"/>
        <v>-19.457107717210505</v>
      </c>
      <c r="R76" s="105">
        <f t="shared" si="3"/>
        <v>-28.813959924528803</v>
      </c>
      <c r="S76" s="105"/>
      <c r="T76" s="106">
        <f t="shared" si="4"/>
        <v>12164.420123071612</v>
      </c>
      <c r="U76" s="107">
        <v>0</v>
      </c>
      <c r="V76" s="108">
        <f t="shared" si="5"/>
        <v>0</v>
      </c>
      <c r="W76" s="105">
        <f t="shared" si="6"/>
        <v>12164.420123071612</v>
      </c>
      <c r="X76" s="109"/>
      <c r="Y76" s="105">
        <f t="shared" si="11"/>
        <v>3041.1050307679029</v>
      </c>
      <c r="Z76" s="105">
        <f t="shared" si="7"/>
        <v>3041.1050307679029</v>
      </c>
      <c r="AA76" s="105">
        <f t="shared" si="8"/>
        <v>3041.1050307679029</v>
      </c>
      <c r="AB76" s="105">
        <f t="shared" si="9"/>
        <v>3041.1050307679029</v>
      </c>
    </row>
    <row r="77" spans="2:28" x14ac:dyDescent="0.3">
      <c r="B77" s="97">
        <v>797</v>
      </c>
      <c r="C77" s="98">
        <v>8</v>
      </c>
      <c r="D77" s="99" t="s">
        <v>284</v>
      </c>
      <c r="E77" s="100">
        <v>0</v>
      </c>
      <c r="F77" s="101">
        <v>28346.41</v>
      </c>
      <c r="G77" s="101">
        <v>0</v>
      </c>
      <c r="H77" s="101">
        <v>28346.41</v>
      </c>
      <c r="I77" s="102" t="str">
        <f t="shared" si="0"/>
        <v>n.a.</v>
      </c>
      <c r="J77" s="97">
        <v>90</v>
      </c>
      <c r="K77" s="103">
        <f t="shared" si="12"/>
        <v>45748</v>
      </c>
      <c r="L77" s="104">
        <f t="shared" si="10"/>
        <v>6989.5257534246575</v>
      </c>
      <c r="M77" s="104">
        <f t="shared" si="1"/>
        <v>3326.6583277243381</v>
      </c>
      <c r="N77" s="105"/>
      <c r="O77" s="105">
        <v>0</v>
      </c>
      <c r="P77" s="105">
        <v>-4.3578767154467641</v>
      </c>
      <c r="Q77" s="105">
        <f t="shared" si="2"/>
        <v>-5.3084480278412691</v>
      </c>
      <c r="R77" s="105">
        <f t="shared" si="3"/>
        <v>-9.6663247432880333</v>
      </c>
      <c r="S77" s="105"/>
      <c r="T77" s="106">
        <f t="shared" si="4"/>
        <v>3316.9920029810501</v>
      </c>
      <c r="U77" s="107">
        <v>0</v>
      </c>
      <c r="V77" s="108">
        <f t="shared" si="5"/>
        <v>0</v>
      </c>
      <c r="W77" s="105">
        <f t="shared" si="6"/>
        <v>3316.9920029810501</v>
      </c>
      <c r="X77" s="109"/>
      <c r="Y77" s="105">
        <f t="shared" si="11"/>
        <v>3316.9920029810501</v>
      </c>
      <c r="Z77" s="105">
        <f t="shared" si="7"/>
        <v>0</v>
      </c>
      <c r="AA77" s="105">
        <f t="shared" si="8"/>
        <v>0</v>
      </c>
      <c r="AB77" s="105">
        <f t="shared" si="9"/>
        <v>0</v>
      </c>
    </row>
    <row r="78" spans="2:28" x14ac:dyDescent="0.3">
      <c r="B78" s="97">
        <v>801</v>
      </c>
      <c r="C78" s="98">
        <v>8</v>
      </c>
      <c r="D78" s="99" t="s">
        <v>152</v>
      </c>
      <c r="E78" s="100">
        <v>74.20865689380544</v>
      </c>
      <c r="F78" s="101">
        <v>149858.48000000001</v>
      </c>
      <c r="G78" s="101">
        <v>0</v>
      </c>
      <c r="H78" s="101">
        <v>149858.48000000001</v>
      </c>
      <c r="I78" s="102">
        <f t="shared" si="0"/>
        <v>2019.4204594546359</v>
      </c>
      <c r="J78" s="97">
        <v>177</v>
      </c>
      <c r="K78" s="103">
        <f t="shared" si="12"/>
        <v>45835</v>
      </c>
      <c r="L78" s="104">
        <f t="shared" si="10"/>
        <v>72671.098520547952</v>
      </c>
      <c r="M78" s="104">
        <f t="shared" si="1"/>
        <v>34587.742231267337</v>
      </c>
      <c r="N78" s="105"/>
      <c r="O78" s="105">
        <v>-23.975059195625363</v>
      </c>
      <c r="P78" s="105">
        <v>-18.495271060877712</v>
      </c>
      <c r="Q78" s="105">
        <f t="shared" si="2"/>
        <v>-55.192693071263854</v>
      </c>
      <c r="R78" s="105">
        <f t="shared" si="3"/>
        <v>-97.663023327766922</v>
      </c>
      <c r="S78" s="105"/>
      <c r="T78" s="106">
        <f t="shared" si="4"/>
        <v>34490.079207939569</v>
      </c>
      <c r="U78" s="107">
        <v>0</v>
      </c>
      <c r="V78" s="108">
        <f t="shared" si="5"/>
        <v>0</v>
      </c>
      <c r="W78" s="105">
        <f t="shared" si="6"/>
        <v>34490.079207939569</v>
      </c>
      <c r="X78" s="109"/>
      <c r="Y78" s="105">
        <f t="shared" si="11"/>
        <v>17245.039603969784</v>
      </c>
      <c r="Z78" s="105">
        <f t="shared" si="7"/>
        <v>17245.039603969784</v>
      </c>
      <c r="AA78" s="105">
        <f t="shared" si="8"/>
        <v>0</v>
      </c>
      <c r="AB78" s="105">
        <f t="shared" si="9"/>
        <v>0</v>
      </c>
    </row>
    <row r="79" spans="2:28" x14ac:dyDescent="0.3">
      <c r="B79" s="97">
        <v>810</v>
      </c>
      <c r="C79" s="98">
        <v>8</v>
      </c>
      <c r="D79" s="99" t="s">
        <v>154</v>
      </c>
      <c r="E79" s="100">
        <v>130.56</v>
      </c>
      <c r="F79" s="101">
        <v>187603.28</v>
      </c>
      <c r="G79" s="101">
        <v>0</v>
      </c>
      <c r="H79" s="101">
        <v>187603.28</v>
      </c>
      <c r="I79" s="102">
        <f t="shared" ref="I79:I103" si="13">IFERROR(H79/E79,"n.a.")</f>
        <v>1436.9123774509803</v>
      </c>
      <c r="J79" s="97">
        <v>273</v>
      </c>
      <c r="K79" s="103">
        <f t="shared" si="12"/>
        <v>45931</v>
      </c>
      <c r="L79" s="104">
        <f t="shared" si="10"/>
        <v>140316.97380821916</v>
      </c>
      <c r="M79" s="104">
        <f t="shared" ref="M79:M103" si="14">L79*(E$10/L$13)</f>
        <v>66783.734105490439</v>
      </c>
      <c r="N79" s="105"/>
      <c r="O79" s="105">
        <v>-32.227932130204863</v>
      </c>
      <c r="P79" s="105">
        <v>-28.046939999563619</v>
      </c>
      <c r="Q79" s="105">
        <f t="shared" ref="Q79:Q103" si="15">-Q$11*(M79/E$10)</f>
        <v>-106.56879867992966</v>
      </c>
      <c r="R79" s="105">
        <f t="shared" ref="R79:R103" si="16">SUM(O79:Q79)</f>
        <v>-166.84367080969815</v>
      </c>
      <c r="S79" s="105"/>
      <c r="T79" s="106">
        <f t="shared" ref="T79:T103" si="17">M79+R79</f>
        <v>66616.890434680739</v>
      </c>
      <c r="U79" s="107">
        <v>0</v>
      </c>
      <c r="V79" s="108">
        <f t="shared" ref="V79:V103" si="18">-$U$13*U79*T79</f>
        <v>0</v>
      </c>
      <c r="W79" s="105">
        <f t="shared" ref="W79:W103" si="19">T79+V79</f>
        <v>66616.890434680739</v>
      </c>
      <c r="X79" s="109"/>
      <c r="Y79" s="105">
        <f t="shared" ref="Y79:Y103" si="20">IF(J79&gt;AB$12,W79/4,
IF(J79&gt;AA$12,W79/3,
IF(J79&gt;Z$12,W79/2,
W79)))</f>
        <v>22205.630144893581</v>
      </c>
      <c r="Z79" s="105">
        <f t="shared" ref="Z79:Z103" si="21">IF(J79&gt;AB$12,W79/4,
IF(J79&gt;AA$12,W79/3,
IF(J79&gt;Z$12,W79/2,0)))</f>
        <v>22205.630144893581</v>
      </c>
      <c r="AA79" s="105">
        <f t="shared" ref="AA79:AA103" si="22">IF(J79&gt;AB$12,W79/4,
IF(J79&gt;AA$12,W79/3,0))</f>
        <v>22205.630144893581</v>
      </c>
      <c r="AB79" s="105">
        <f t="shared" ref="AB79:AB103" si="23">IF(J79&gt;AB$12,W79/4,0)</f>
        <v>0</v>
      </c>
    </row>
    <row r="80" spans="2:28" x14ac:dyDescent="0.3">
      <c r="B80" s="97">
        <v>812</v>
      </c>
      <c r="C80" s="98">
        <v>8</v>
      </c>
      <c r="D80" s="99" t="s">
        <v>155</v>
      </c>
      <c r="E80" s="100">
        <v>39.67964315925235</v>
      </c>
      <c r="F80" s="101">
        <v>93701.75</v>
      </c>
      <c r="G80" s="101">
        <v>273</v>
      </c>
      <c r="H80" s="101">
        <v>93428.75</v>
      </c>
      <c r="I80" s="102">
        <f t="shared" si="13"/>
        <v>2354.5763661489641</v>
      </c>
      <c r="J80" s="97">
        <v>303</v>
      </c>
      <c r="K80" s="103">
        <f t="shared" ref="K80:K103" si="24">IF(J80=365,"-",J80+$Y$11)</f>
        <v>45961</v>
      </c>
      <c r="L80" s="104">
        <f t="shared" ref="L80:L103" si="25">H80*J80/365</f>
        <v>77558.660958904104</v>
      </c>
      <c r="M80" s="104">
        <f t="shared" si="14"/>
        <v>36913.973060285112</v>
      </c>
      <c r="N80" s="105"/>
      <c r="O80" s="105">
        <v>-16.74225840089639</v>
      </c>
      <c r="P80" s="105">
        <v>-14.188272749343014</v>
      </c>
      <c r="Q80" s="105">
        <f t="shared" si="15"/>
        <v>-58.904729066571583</v>
      </c>
      <c r="R80" s="105">
        <f t="shared" si="16"/>
        <v>-89.83526021681098</v>
      </c>
      <c r="S80" s="105"/>
      <c r="T80" s="106">
        <f t="shared" si="17"/>
        <v>36824.137800068303</v>
      </c>
      <c r="U80" s="107">
        <v>0</v>
      </c>
      <c r="V80" s="108">
        <f t="shared" si="18"/>
        <v>0</v>
      </c>
      <c r="W80" s="105">
        <f t="shared" si="19"/>
        <v>36824.137800068303</v>
      </c>
      <c r="X80" s="109"/>
      <c r="Y80" s="105">
        <f t="shared" si="20"/>
        <v>12274.712600022767</v>
      </c>
      <c r="Z80" s="105">
        <f t="shared" si="21"/>
        <v>12274.712600022767</v>
      </c>
      <c r="AA80" s="105">
        <f t="shared" si="22"/>
        <v>12274.712600022767</v>
      </c>
      <c r="AB80" s="105">
        <f t="shared" si="23"/>
        <v>0</v>
      </c>
    </row>
    <row r="81" spans="2:28" x14ac:dyDescent="0.3">
      <c r="B81" s="97">
        <v>818</v>
      </c>
      <c r="C81" s="98">
        <v>8</v>
      </c>
      <c r="D81" s="99" t="s">
        <v>156</v>
      </c>
      <c r="E81" s="100">
        <v>59.58844389383183</v>
      </c>
      <c r="F81" s="101">
        <v>35340.04</v>
      </c>
      <c r="G81" s="101">
        <v>0</v>
      </c>
      <c r="H81" s="101">
        <v>35340.04</v>
      </c>
      <c r="I81" s="102">
        <f t="shared" si="13"/>
        <v>593.06868397109042</v>
      </c>
      <c r="J81" s="97">
        <v>273</v>
      </c>
      <c r="K81" s="103">
        <f t="shared" si="24"/>
        <v>45931</v>
      </c>
      <c r="L81" s="104">
        <f t="shared" si="25"/>
        <v>26432.413479452054</v>
      </c>
      <c r="M81" s="104">
        <f t="shared" si="14"/>
        <v>12580.482786001379</v>
      </c>
      <c r="N81" s="105"/>
      <c r="O81" s="105">
        <v>-5.3671253925331257</v>
      </c>
      <c r="P81" s="105">
        <v>-3.4747249440806627</v>
      </c>
      <c r="Q81" s="105">
        <f t="shared" si="15"/>
        <v>-20.075052035874119</v>
      </c>
      <c r="R81" s="105">
        <f t="shared" si="16"/>
        <v>-28.916902372487908</v>
      </c>
      <c r="S81" s="105"/>
      <c r="T81" s="106">
        <f t="shared" si="17"/>
        <v>12551.565883628891</v>
      </c>
      <c r="U81" s="107">
        <v>0</v>
      </c>
      <c r="V81" s="108">
        <f t="shared" si="18"/>
        <v>0</v>
      </c>
      <c r="W81" s="105">
        <f t="shared" si="19"/>
        <v>12551.565883628891</v>
      </c>
      <c r="X81" s="109"/>
      <c r="Y81" s="105">
        <f t="shared" si="20"/>
        <v>4183.8552945429637</v>
      </c>
      <c r="Z81" s="105">
        <f t="shared" si="21"/>
        <v>4183.8552945429637</v>
      </c>
      <c r="AA81" s="105">
        <f t="shared" si="22"/>
        <v>4183.8552945429637</v>
      </c>
      <c r="AB81" s="105">
        <f t="shared" si="23"/>
        <v>0</v>
      </c>
    </row>
    <row r="82" spans="2:28" x14ac:dyDescent="0.3">
      <c r="B82" s="97">
        <v>833</v>
      </c>
      <c r="C82" s="98">
        <v>8</v>
      </c>
      <c r="D82" s="99" t="s">
        <v>157</v>
      </c>
      <c r="E82" s="100">
        <v>47.12377511821331</v>
      </c>
      <c r="F82" s="101">
        <v>50178.63</v>
      </c>
      <c r="G82" s="101">
        <v>0</v>
      </c>
      <c r="H82" s="101">
        <v>50178.63</v>
      </c>
      <c r="I82" s="102">
        <f t="shared" si="13"/>
        <v>1064.8261917497775</v>
      </c>
      <c r="J82" s="97">
        <v>273</v>
      </c>
      <c r="K82" s="103">
        <f t="shared" si="24"/>
        <v>45931</v>
      </c>
      <c r="L82" s="104">
        <f t="shared" si="25"/>
        <v>37530.86572602739</v>
      </c>
      <c r="M82" s="104">
        <f t="shared" si="14"/>
        <v>17862.780883669977</v>
      </c>
      <c r="N82" s="105"/>
      <c r="O82" s="105">
        <v>-8.6007998154236702</v>
      </c>
      <c r="P82" s="105">
        <v>-6.7144432426503045</v>
      </c>
      <c r="Q82" s="105">
        <f t="shared" si="15"/>
        <v>-28.504172840179976</v>
      </c>
      <c r="R82" s="105">
        <f t="shared" si="16"/>
        <v>-43.819415898253951</v>
      </c>
      <c r="S82" s="105"/>
      <c r="T82" s="106">
        <f t="shared" si="17"/>
        <v>17818.961467771722</v>
      </c>
      <c r="U82" s="107">
        <v>0</v>
      </c>
      <c r="V82" s="108">
        <f t="shared" si="18"/>
        <v>0</v>
      </c>
      <c r="W82" s="105">
        <f t="shared" si="19"/>
        <v>17818.961467771722</v>
      </c>
      <c r="X82" s="109"/>
      <c r="Y82" s="105">
        <f t="shared" si="20"/>
        <v>5939.6538225905742</v>
      </c>
      <c r="Z82" s="105">
        <f t="shared" si="21"/>
        <v>5939.6538225905742</v>
      </c>
      <c r="AA82" s="105">
        <f t="shared" si="22"/>
        <v>5939.6538225905742</v>
      </c>
      <c r="AB82" s="105">
        <f t="shared" si="23"/>
        <v>0</v>
      </c>
    </row>
    <row r="83" spans="2:28" x14ac:dyDescent="0.3">
      <c r="B83" s="97">
        <v>834</v>
      </c>
      <c r="C83" s="98">
        <v>8</v>
      </c>
      <c r="D83" s="99" t="s">
        <v>158</v>
      </c>
      <c r="E83" s="100">
        <v>51.05</v>
      </c>
      <c r="F83" s="101">
        <v>53782.18</v>
      </c>
      <c r="G83" s="101">
        <v>7629.5</v>
      </c>
      <c r="H83" s="101">
        <v>46152.68</v>
      </c>
      <c r="I83" s="102">
        <f t="shared" si="13"/>
        <v>904.06816846229196</v>
      </c>
      <c r="J83" s="97">
        <v>273</v>
      </c>
      <c r="K83" s="103">
        <f t="shared" si="24"/>
        <v>45931</v>
      </c>
      <c r="L83" s="104">
        <f t="shared" si="25"/>
        <v>34519.675726027395</v>
      </c>
      <c r="M83" s="104">
        <f t="shared" si="14"/>
        <v>16429.607783913943</v>
      </c>
      <c r="N83" s="105"/>
      <c r="O83" s="105">
        <v>-10.91171625397692</v>
      </c>
      <c r="P83" s="105">
        <v>-9.4302544165693689</v>
      </c>
      <c r="Q83" s="105">
        <f t="shared" si="15"/>
        <v>-26.217215730232521</v>
      </c>
      <c r="R83" s="105">
        <f t="shared" si="16"/>
        <v>-46.559186400778813</v>
      </c>
      <c r="S83" s="105"/>
      <c r="T83" s="106">
        <f t="shared" si="17"/>
        <v>16383.048597513165</v>
      </c>
      <c r="U83" s="107">
        <v>0</v>
      </c>
      <c r="V83" s="108">
        <f t="shared" si="18"/>
        <v>0</v>
      </c>
      <c r="W83" s="105">
        <f t="shared" si="19"/>
        <v>16383.048597513165</v>
      </c>
      <c r="X83" s="109"/>
      <c r="Y83" s="105">
        <f t="shared" si="20"/>
        <v>5461.0161991710547</v>
      </c>
      <c r="Z83" s="105">
        <f t="shared" si="21"/>
        <v>5461.0161991710547</v>
      </c>
      <c r="AA83" s="105">
        <f t="shared" si="22"/>
        <v>5461.0161991710547</v>
      </c>
      <c r="AB83" s="105">
        <f t="shared" si="23"/>
        <v>0</v>
      </c>
    </row>
    <row r="84" spans="2:28" x14ac:dyDescent="0.3">
      <c r="B84" s="97">
        <v>835</v>
      </c>
      <c r="C84" s="98">
        <v>8</v>
      </c>
      <c r="D84" s="99" t="s">
        <v>323</v>
      </c>
      <c r="E84" s="100">
        <v>56.061189708523507</v>
      </c>
      <c r="F84" s="101">
        <v>48231.4</v>
      </c>
      <c r="G84" s="101">
        <v>0</v>
      </c>
      <c r="H84" s="101">
        <v>48231.4</v>
      </c>
      <c r="I84" s="102">
        <f t="shared" si="13"/>
        <v>860.33493493033973</v>
      </c>
      <c r="J84" s="97">
        <v>365</v>
      </c>
      <c r="K84" s="103" t="str">
        <f t="shared" si="24"/>
        <v>-</v>
      </c>
      <c r="L84" s="104">
        <f t="shared" si="25"/>
        <v>48231.4</v>
      </c>
      <c r="M84" s="104">
        <f t="shared" si="14"/>
        <v>22955.690289743659</v>
      </c>
      <c r="N84" s="105"/>
      <c r="O84" s="105">
        <v>0</v>
      </c>
      <c r="P84" s="105">
        <v>0</v>
      </c>
      <c r="Q84" s="105">
        <f t="shared" si="15"/>
        <v>-36.631080454145902</v>
      </c>
      <c r="R84" s="105">
        <f t="shared" si="16"/>
        <v>-36.631080454145902</v>
      </c>
      <c r="S84" s="105"/>
      <c r="T84" s="106">
        <f t="shared" si="17"/>
        <v>22919.059209289513</v>
      </c>
      <c r="U84" s="107">
        <v>0</v>
      </c>
      <c r="V84" s="108">
        <f t="shared" si="18"/>
        <v>0</v>
      </c>
      <c r="W84" s="105">
        <f t="shared" si="19"/>
        <v>22919.059209289513</v>
      </c>
      <c r="X84" s="109"/>
      <c r="Y84" s="105">
        <f t="shared" si="20"/>
        <v>5729.7648023223783</v>
      </c>
      <c r="Z84" s="105">
        <f t="shared" si="21"/>
        <v>5729.7648023223783</v>
      </c>
      <c r="AA84" s="105">
        <f t="shared" si="22"/>
        <v>5729.7648023223783</v>
      </c>
      <c r="AB84" s="105">
        <f t="shared" si="23"/>
        <v>5729.7648023223783</v>
      </c>
    </row>
    <row r="85" spans="2:28" x14ac:dyDescent="0.3">
      <c r="B85" s="97">
        <v>847</v>
      </c>
      <c r="C85" s="98">
        <v>8</v>
      </c>
      <c r="D85" s="99" t="s">
        <v>161</v>
      </c>
      <c r="E85" s="100">
        <v>65.87615787633797</v>
      </c>
      <c r="F85" s="101">
        <v>156787.35</v>
      </c>
      <c r="G85" s="101">
        <v>0</v>
      </c>
      <c r="H85" s="101">
        <v>156787.35</v>
      </c>
      <c r="I85" s="102">
        <f t="shared" si="13"/>
        <v>2380.0317907780773</v>
      </c>
      <c r="J85" s="97">
        <v>273</v>
      </c>
      <c r="K85" s="103">
        <f t="shared" si="24"/>
        <v>45931</v>
      </c>
      <c r="L85" s="104">
        <f t="shared" si="25"/>
        <v>117268.34671232878</v>
      </c>
      <c r="M85" s="104">
        <f t="shared" si="14"/>
        <v>55813.761323919658</v>
      </c>
      <c r="N85" s="105"/>
      <c r="O85" s="105">
        <v>-25.723585289219045</v>
      </c>
      <c r="P85" s="105">
        <v>-20.011841898711282</v>
      </c>
      <c r="Q85" s="105">
        <f t="shared" si="15"/>
        <v>-89.063685548086781</v>
      </c>
      <c r="R85" s="105">
        <f t="shared" si="16"/>
        <v>-134.79911273601709</v>
      </c>
      <c r="S85" s="105"/>
      <c r="T85" s="106">
        <f t="shared" si="17"/>
        <v>55678.962211183643</v>
      </c>
      <c r="U85" s="107">
        <v>1</v>
      </c>
      <c r="V85" s="108">
        <f t="shared" si="18"/>
        <v>-5567.8962211183643</v>
      </c>
      <c r="W85" s="105">
        <f t="shared" si="19"/>
        <v>50111.065990065283</v>
      </c>
      <c r="X85" s="109"/>
      <c r="Y85" s="105">
        <f t="shared" si="20"/>
        <v>16703.688663355093</v>
      </c>
      <c r="Z85" s="105">
        <f t="shared" si="21"/>
        <v>16703.688663355093</v>
      </c>
      <c r="AA85" s="105">
        <f t="shared" si="22"/>
        <v>16703.688663355093</v>
      </c>
      <c r="AB85" s="105">
        <f t="shared" si="23"/>
        <v>0</v>
      </c>
    </row>
    <row r="86" spans="2:28" x14ac:dyDescent="0.3">
      <c r="B86" s="97">
        <v>866</v>
      </c>
      <c r="C86" s="98">
        <v>8</v>
      </c>
      <c r="D86" s="99" t="s">
        <v>162</v>
      </c>
      <c r="E86" s="100">
        <v>57.820455794325085</v>
      </c>
      <c r="F86" s="101">
        <v>120824.06</v>
      </c>
      <c r="G86" s="101">
        <v>0</v>
      </c>
      <c r="H86" s="101">
        <v>120824.06</v>
      </c>
      <c r="I86" s="102">
        <f t="shared" si="13"/>
        <v>2089.6421230193509</v>
      </c>
      <c r="J86" s="97">
        <v>273</v>
      </c>
      <c r="K86" s="103">
        <f t="shared" si="24"/>
        <v>45931</v>
      </c>
      <c r="L86" s="104">
        <f t="shared" si="25"/>
        <v>90369.776383561635</v>
      </c>
      <c r="M86" s="104">
        <f t="shared" si="14"/>
        <v>43011.411615968675</v>
      </c>
      <c r="N86" s="105"/>
      <c r="O86" s="105">
        <v>-13.788033641001675</v>
      </c>
      <c r="P86" s="105">
        <v>-9.0121088135383616</v>
      </c>
      <c r="Q86" s="105">
        <f t="shared" si="15"/>
        <v>-68.634593839893114</v>
      </c>
      <c r="R86" s="105">
        <f t="shared" si="16"/>
        <v>-91.434736294433151</v>
      </c>
      <c r="S86" s="105"/>
      <c r="T86" s="106">
        <f t="shared" si="17"/>
        <v>42919.976879674243</v>
      </c>
      <c r="U86" s="107">
        <v>0</v>
      </c>
      <c r="V86" s="108">
        <f t="shared" si="18"/>
        <v>0</v>
      </c>
      <c r="W86" s="105">
        <f t="shared" si="19"/>
        <v>42919.976879674243</v>
      </c>
      <c r="X86" s="109"/>
      <c r="Y86" s="105">
        <f t="shared" si="20"/>
        <v>14306.658959891414</v>
      </c>
      <c r="Z86" s="105">
        <f t="shared" si="21"/>
        <v>14306.658959891414</v>
      </c>
      <c r="AA86" s="105">
        <f t="shared" si="22"/>
        <v>14306.658959891414</v>
      </c>
      <c r="AB86" s="105">
        <f t="shared" si="23"/>
        <v>0</v>
      </c>
    </row>
    <row r="87" spans="2:28" x14ac:dyDescent="0.3">
      <c r="B87" s="97">
        <v>918</v>
      </c>
      <c r="C87" s="98">
        <v>8</v>
      </c>
      <c r="D87" s="99" t="s">
        <v>166</v>
      </c>
      <c r="E87" s="100">
        <v>55.848191267381701</v>
      </c>
      <c r="F87" s="101">
        <v>89678.94</v>
      </c>
      <c r="G87" s="101">
        <v>0</v>
      </c>
      <c r="H87" s="101">
        <v>89678.94</v>
      </c>
      <c r="I87" s="102">
        <f t="shared" si="13"/>
        <v>1605.7626570330353</v>
      </c>
      <c r="J87" s="97">
        <v>181</v>
      </c>
      <c r="K87" s="103">
        <f t="shared" si="24"/>
        <v>45839</v>
      </c>
      <c r="L87" s="104">
        <f t="shared" si="25"/>
        <v>44470.926410958906</v>
      </c>
      <c r="M87" s="104">
        <f t="shared" si="14"/>
        <v>21165.896357724516</v>
      </c>
      <c r="N87" s="105"/>
      <c r="O87" s="105">
        <v>24221.726060100504</v>
      </c>
      <c r="P87" s="105">
        <v>-11.619497406536539</v>
      </c>
      <c r="Q87" s="105">
        <f t="shared" si="15"/>
        <v>-33.775052833428795</v>
      </c>
      <c r="R87" s="105">
        <f t="shared" si="16"/>
        <v>24176.331509860538</v>
      </c>
      <c r="S87" s="105"/>
      <c r="T87" s="106">
        <f t="shared" si="17"/>
        <v>45342.227867585054</v>
      </c>
      <c r="U87" s="107">
        <v>0</v>
      </c>
      <c r="V87" s="108">
        <f t="shared" si="18"/>
        <v>0</v>
      </c>
      <c r="W87" s="105">
        <f t="shared" si="19"/>
        <v>45342.227867585054</v>
      </c>
      <c r="X87" s="109"/>
      <c r="Y87" s="105">
        <f t="shared" si="20"/>
        <v>22671.113933792527</v>
      </c>
      <c r="Z87" s="105">
        <f t="shared" si="21"/>
        <v>22671.113933792527</v>
      </c>
      <c r="AA87" s="105">
        <f t="shared" si="22"/>
        <v>0</v>
      </c>
      <c r="AB87" s="105">
        <f t="shared" si="23"/>
        <v>0</v>
      </c>
    </row>
    <row r="88" spans="2:28" x14ac:dyDescent="0.3">
      <c r="B88" s="97">
        <v>955</v>
      </c>
      <c r="C88" s="98">
        <v>8</v>
      </c>
      <c r="D88" s="99" t="s">
        <v>170</v>
      </c>
      <c r="E88" s="100">
        <v>538.85197633818814</v>
      </c>
      <c r="F88" s="101">
        <v>69450.62</v>
      </c>
      <c r="G88" s="101">
        <v>1283</v>
      </c>
      <c r="H88" s="101">
        <v>68167.62</v>
      </c>
      <c r="I88" s="102">
        <f t="shared" si="13"/>
        <v>126.50527973050879</v>
      </c>
      <c r="J88" s="97">
        <v>90</v>
      </c>
      <c r="K88" s="103">
        <f t="shared" si="24"/>
        <v>45748</v>
      </c>
      <c r="L88" s="104">
        <f t="shared" si="25"/>
        <v>16808.45424657534</v>
      </c>
      <c r="M88" s="104">
        <f t="shared" si="14"/>
        <v>7999.968276552414</v>
      </c>
      <c r="N88" s="105"/>
      <c r="O88" s="105">
        <v>-9.5681663764516998</v>
      </c>
      <c r="P88" s="105">
        <v>-5.351280340928497</v>
      </c>
      <c r="Q88" s="105">
        <f t="shared" si="15"/>
        <v>-12.765788258606046</v>
      </c>
      <c r="R88" s="105">
        <f t="shared" si="16"/>
        <v>-27.685234975986241</v>
      </c>
      <c r="S88" s="105"/>
      <c r="T88" s="106">
        <f t="shared" si="17"/>
        <v>7972.2830415764274</v>
      </c>
      <c r="U88" s="107">
        <v>0</v>
      </c>
      <c r="V88" s="108">
        <f t="shared" si="18"/>
        <v>0</v>
      </c>
      <c r="W88" s="105">
        <f t="shared" si="19"/>
        <v>7972.2830415764274</v>
      </c>
      <c r="X88" s="109"/>
      <c r="Y88" s="105">
        <f t="shared" si="20"/>
        <v>7972.2830415764274</v>
      </c>
      <c r="Z88" s="105">
        <f t="shared" si="21"/>
        <v>0</v>
      </c>
      <c r="AA88" s="105">
        <f t="shared" si="22"/>
        <v>0</v>
      </c>
      <c r="AB88" s="105">
        <f t="shared" si="23"/>
        <v>0</v>
      </c>
    </row>
    <row r="89" spans="2:28" x14ac:dyDescent="0.3">
      <c r="B89" s="97">
        <v>973</v>
      </c>
      <c r="C89" s="98">
        <v>8</v>
      </c>
      <c r="D89" s="99" t="s">
        <v>171</v>
      </c>
      <c r="E89" s="100">
        <v>12.224741648858707</v>
      </c>
      <c r="F89" s="101">
        <v>24245.040000000001</v>
      </c>
      <c r="G89" s="101">
        <v>13113.46</v>
      </c>
      <c r="H89" s="101">
        <v>11131.580000000002</v>
      </c>
      <c r="I89" s="102">
        <f t="shared" si="13"/>
        <v>910.57793446614369</v>
      </c>
      <c r="J89" s="97">
        <v>90</v>
      </c>
      <c r="K89" s="103">
        <f t="shared" si="24"/>
        <v>45748</v>
      </c>
      <c r="L89" s="104">
        <f t="shared" si="25"/>
        <v>2744.7731506849318</v>
      </c>
      <c r="M89" s="104">
        <f t="shared" si="14"/>
        <v>1306.3722463525255</v>
      </c>
      <c r="N89" s="105"/>
      <c r="O89" s="105">
        <v>-2.4772562862308405</v>
      </c>
      <c r="P89" s="105">
        <v>-2.1321007608776199</v>
      </c>
      <c r="Q89" s="105">
        <f t="shared" si="15"/>
        <v>-2.0846172018875517</v>
      </c>
      <c r="R89" s="105">
        <f t="shared" si="16"/>
        <v>-6.6939742489960121</v>
      </c>
      <c r="S89" s="105"/>
      <c r="T89" s="106">
        <f t="shared" si="17"/>
        <v>1299.6782721035295</v>
      </c>
      <c r="U89" s="107">
        <v>0</v>
      </c>
      <c r="V89" s="108">
        <f t="shared" si="18"/>
        <v>0</v>
      </c>
      <c r="W89" s="105">
        <f t="shared" si="19"/>
        <v>1299.6782721035295</v>
      </c>
      <c r="X89" s="109"/>
      <c r="Y89" s="105">
        <f t="shared" si="20"/>
        <v>1299.6782721035295</v>
      </c>
      <c r="Z89" s="105">
        <f t="shared" si="21"/>
        <v>0</v>
      </c>
      <c r="AA89" s="105">
        <f t="shared" si="22"/>
        <v>0</v>
      </c>
      <c r="AB89" s="105">
        <f t="shared" si="23"/>
        <v>0</v>
      </c>
    </row>
    <row r="90" spans="2:28" x14ac:dyDescent="0.3">
      <c r="B90" s="97">
        <v>204</v>
      </c>
      <c r="C90" s="98">
        <v>9</v>
      </c>
      <c r="D90" s="99" t="s">
        <v>177</v>
      </c>
      <c r="E90" s="100">
        <v>383.44804259388042</v>
      </c>
      <c r="F90" s="101">
        <v>588215.6</v>
      </c>
      <c r="G90" s="101">
        <v>0</v>
      </c>
      <c r="H90" s="101">
        <v>588215.6</v>
      </c>
      <c r="I90" s="102">
        <f t="shared" si="13"/>
        <v>1534.0164368057399</v>
      </c>
      <c r="J90" s="97">
        <v>181</v>
      </c>
      <c r="K90" s="103">
        <f t="shared" si="24"/>
        <v>45839</v>
      </c>
      <c r="L90" s="104">
        <f t="shared" si="25"/>
        <v>291690.47561643831</v>
      </c>
      <c r="M90" s="104">
        <f t="shared" si="14"/>
        <v>138829.81250220773</v>
      </c>
      <c r="N90" s="105"/>
      <c r="O90" s="105">
        <v>-108.99422222323483</v>
      </c>
      <c r="P90" s="105">
        <v>-84.047418785863556</v>
      </c>
      <c r="Q90" s="105">
        <f t="shared" si="15"/>
        <v>-221.53487727940376</v>
      </c>
      <c r="R90" s="105">
        <f t="shared" si="16"/>
        <v>-414.57651828850214</v>
      </c>
      <c r="S90" s="105"/>
      <c r="T90" s="106">
        <f t="shared" si="17"/>
        <v>138415.23598391924</v>
      </c>
      <c r="U90" s="107">
        <v>0</v>
      </c>
      <c r="V90" s="108">
        <f t="shared" si="18"/>
        <v>0</v>
      </c>
      <c r="W90" s="105">
        <f t="shared" si="19"/>
        <v>138415.23598391924</v>
      </c>
      <c r="X90" s="109"/>
      <c r="Y90" s="105">
        <f t="shared" si="20"/>
        <v>69207.617991959618</v>
      </c>
      <c r="Z90" s="105">
        <f t="shared" si="21"/>
        <v>69207.617991959618</v>
      </c>
      <c r="AA90" s="105">
        <f t="shared" si="22"/>
        <v>0</v>
      </c>
      <c r="AB90" s="105">
        <f t="shared" si="23"/>
        <v>0</v>
      </c>
    </row>
    <row r="91" spans="2:28" x14ac:dyDescent="0.3">
      <c r="B91" s="97">
        <v>279</v>
      </c>
      <c r="C91" s="98">
        <v>9</v>
      </c>
      <c r="D91" s="99" t="s">
        <v>180</v>
      </c>
      <c r="E91" s="100">
        <v>337.28729151687367</v>
      </c>
      <c r="F91" s="101">
        <v>196228.75</v>
      </c>
      <c r="G91" s="101">
        <v>0</v>
      </c>
      <c r="H91" s="101">
        <v>196228.75</v>
      </c>
      <c r="I91" s="102">
        <f t="shared" si="13"/>
        <v>581.78518709526634</v>
      </c>
      <c r="J91" s="97">
        <v>151</v>
      </c>
      <c r="K91" s="103">
        <f t="shared" si="24"/>
        <v>45809</v>
      </c>
      <c r="L91" s="104">
        <f t="shared" si="25"/>
        <v>81179.565068493146</v>
      </c>
      <c r="M91" s="104">
        <f t="shared" si="14"/>
        <v>38637.339027447299</v>
      </c>
      <c r="N91" s="105"/>
      <c r="O91" s="105">
        <v>5339.6551726793841</v>
      </c>
      <c r="P91" s="105">
        <v>-29.699799073263421</v>
      </c>
      <c r="Q91" s="105">
        <f t="shared" si="15"/>
        <v>-61.654755600221954</v>
      </c>
      <c r="R91" s="105">
        <f t="shared" si="16"/>
        <v>5248.3006180058992</v>
      </c>
      <c r="S91" s="105"/>
      <c r="T91" s="106">
        <f t="shared" si="17"/>
        <v>43885.639645453201</v>
      </c>
      <c r="U91" s="107">
        <v>0</v>
      </c>
      <c r="V91" s="108">
        <f t="shared" si="18"/>
        <v>0</v>
      </c>
      <c r="W91" s="105">
        <f t="shared" si="19"/>
        <v>43885.639645453201</v>
      </c>
      <c r="X91" s="109"/>
      <c r="Y91" s="105">
        <f t="shared" si="20"/>
        <v>43885.639645453201</v>
      </c>
      <c r="Z91" s="105">
        <f t="shared" si="21"/>
        <v>0</v>
      </c>
      <c r="AA91" s="105">
        <f t="shared" si="22"/>
        <v>0</v>
      </c>
      <c r="AB91" s="105">
        <f t="shared" si="23"/>
        <v>0</v>
      </c>
    </row>
    <row r="92" spans="2:28" x14ac:dyDescent="0.3">
      <c r="B92" s="97">
        <v>331</v>
      </c>
      <c r="C92" s="98">
        <v>9</v>
      </c>
      <c r="D92" s="99" t="s">
        <v>181</v>
      </c>
      <c r="E92" s="100">
        <v>337.27877157922802</v>
      </c>
      <c r="F92" s="101">
        <v>173521.59</v>
      </c>
      <c r="G92" s="101">
        <v>0</v>
      </c>
      <c r="H92" s="101">
        <v>173521.59</v>
      </c>
      <c r="I92" s="102">
        <f t="shared" si="13"/>
        <v>514.47527867682334</v>
      </c>
      <c r="J92" s="97">
        <v>181</v>
      </c>
      <c r="K92" s="103">
        <f t="shared" si="24"/>
        <v>45839</v>
      </c>
      <c r="L92" s="104">
        <f t="shared" si="25"/>
        <v>86047.692575342458</v>
      </c>
      <c r="M92" s="104">
        <f t="shared" si="14"/>
        <v>40954.319818761978</v>
      </c>
      <c r="N92" s="105"/>
      <c r="O92" s="105">
        <v>-37.642328401736449</v>
      </c>
      <c r="P92" s="105">
        <v>-32.788975570481853</v>
      </c>
      <c r="Q92" s="105">
        <f t="shared" si="15"/>
        <v>-65.352031034159964</v>
      </c>
      <c r="R92" s="105">
        <f t="shared" si="16"/>
        <v>-135.78333500637825</v>
      </c>
      <c r="S92" s="105"/>
      <c r="T92" s="106">
        <f t="shared" si="17"/>
        <v>40818.536483755597</v>
      </c>
      <c r="U92" s="107">
        <v>0</v>
      </c>
      <c r="V92" s="108">
        <f t="shared" si="18"/>
        <v>0</v>
      </c>
      <c r="W92" s="105">
        <f t="shared" si="19"/>
        <v>40818.536483755597</v>
      </c>
      <c r="X92" s="109"/>
      <c r="Y92" s="105">
        <f t="shared" si="20"/>
        <v>20409.268241877799</v>
      </c>
      <c r="Z92" s="105">
        <f t="shared" si="21"/>
        <v>20409.268241877799</v>
      </c>
      <c r="AA92" s="105">
        <f t="shared" si="22"/>
        <v>0</v>
      </c>
      <c r="AB92" s="105">
        <f t="shared" si="23"/>
        <v>0</v>
      </c>
    </row>
    <row r="93" spans="2:28" x14ac:dyDescent="0.3">
      <c r="B93" s="97">
        <v>416</v>
      </c>
      <c r="C93" s="98">
        <v>9</v>
      </c>
      <c r="D93" s="99" t="s">
        <v>182</v>
      </c>
      <c r="E93" s="100">
        <v>75.963764048813928</v>
      </c>
      <c r="F93" s="101">
        <v>73940.259999999995</v>
      </c>
      <c r="G93" s="101">
        <v>0</v>
      </c>
      <c r="H93" s="101">
        <v>73940.259999999995</v>
      </c>
      <c r="I93" s="102">
        <f t="shared" si="13"/>
        <v>973.36224614259982</v>
      </c>
      <c r="J93" s="97">
        <v>364</v>
      </c>
      <c r="K93" s="103">
        <f t="shared" si="24"/>
        <v>46022</v>
      </c>
      <c r="L93" s="104">
        <f t="shared" si="25"/>
        <v>73737.68394520547</v>
      </c>
      <c r="M93" s="104">
        <f t="shared" si="14"/>
        <v>35095.382579173318</v>
      </c>
      <c r="N93" s="105"/>
      <c r="O93" s="105">
        <v>-19.288936722048675</v>
      </c>
      <c r="P93" s="105">
        <v>15056.373905091983</v>
      </c>
      <c r="Q93" s="105">
        <f t="shared" si="15"/>
        <v>-56.002749932600011</v>
      </c>
      <c r="R93" s="105">
        <f t="shared" si="16"/>
        <v>14981.082218437334</v>
      </c>
      <c r="S93" s="105"/>
      <c r="T93" s="106">
        <f t="shared" si="17"/>
        <v>50076.46479761065</v>
      </c>
      <c r="U93" s="107">
        <v>0</v>
      </c>
      <c r="V93" s="108">
        <f t="shared" si="18"/>
        <v>0</v>
      </c>
      <c r="W93" s="105">
        <f t="shared" si="19"/>
        <v>50076.46479761065</v>
      </c>
      <c r="X93" s="109"/>
      <c r="Y93" s="105">
        <f t="shared" si="20"/>
        <v>12519.116199402662</v>
      </c>
      <c r="Z93" s="105">
        <f t="shared" si="21"/>
        <v>12519.116199402662</v>
      </c>
      <c r="AA93" s="105">
        <f t="shared" si="22"/>
        <v>12519.116199402662</v>
      </c>
      <c r="AB93" s="105">
        <f t="shared" si="23"/>
        <v>12519.116199402662</v>
      </c>
    </row>
    <row r="94" spans="2:28" x14ac:dyDescent="0.3">
      <c r="B94" s="97">
        <v>420</v>
      </c>
      <c r="C94" s="98">
        <v>9</v>
      </c>
      <c r="D94" s="99" t="s">
        <v>183</v>
      </c>
      <c r="E94" s="100">
        <v>1003.3832385577368</v>
      </c>
      <c r="F94" s="101">
        <v>391650.39</v>
      </c>
      <c r="G94" s="101">
        <v>0</v>
      </c>
      <c r="H94" s="101">
        <v>391650.39</v>
      </c>
      <c r="I94" s="102">
        <f t="shared" si="13"/>
        <v>390.32981113274161</v>
      </c>
      <c r="J94" s="97">
        <v>364</v>
      </c>
      <c r="K94" s="103">
        <f t="shared" si="24"/>
        <v>46022</v>
      </c>
      <c r="L94" s="104">
        <f t="shared" si="25"/>
        <v>390577.37523287674</v>
      </c>
      <c r="M94" s="104">
        <f t="shared" si="14"/>
        <v>185894.94105555539</v>
      </c>
      <c r="N94" s="105"/>
      <c r="O94" s="105">
        <v>-66.504099537065485</v>
      </c>
      <c r="P94" s="105">
        <v>-55.345426718587987</v>
      </c>
      <c r="Q94" s="105">
        <f t="shared" si="15"/>
        <v>-296.638108280594</v>
      </c>
      <c r="R94" s="105">
        <f t="shared" si="16"/>
        <v>-418.48763453624747</v>
      </c>
      <c r="S94" s="105"/>
      <c r="T94" s="106">
        <f t="shared" si="17"/>
        <v>185476.45342101913</v>
      </c>
      <c r="U94" s="107">
        <v>0</v>
      </c>
      <c r="V94" s="108">
        <f t="shared" si="18"/>
        <v>0</v>
      </c>
      <c r="W94" s="105">
        <f t="shared" si="19"/>
        <v>185476.45342101913</v>
      </c>
      <c r="X94" s="109"/>
      <c r="Y94" s="105">
        <f t="shared" si="20"/>
        <v>46369.113355254784</v>
      </c>
      <c r="Z94" s="105">
        <f t="shared" si="21"/>
        <v>46369.113355254784</v>
      </c>
      <c r="AA94" s="105">
        <f t="shared" si="22"/>
        <v>46369.113355254784</v>
      </c>
      <c r="AB94" s="105">
        <f t="shared" si="23"/>
        <v>46369.113355254784</v>
      </c>
    </row>
    <row r="95" spans="2:28" x14ac:dyDescent="0.3">
      <c r="B95" s="97">
        <v>522</v>
      </c>
      <c r="C95" s="98">
        <v>9</v>
      </c>
      <c r="D95" s="99" t="s">
        <v>188</v>
      </c>
      <c r="E95" s="100">
        <v>100.01554802254674</v>
      </c>
      <c r="F95" s="101">
        <v>143483.16</v>
      </c>
      <c r="G95" s="101">
        <v>54</v>
      </c>
      <c r="H95" s="101">
        <v>143429.16</v>
      </c>
      <c r="I95" s="102">
        <f t="shared" si="13"/>
        <v>1434.0686306859652</v>
      </c>
      <c r="J95" s="97">
        <v>181</v>
      </c>
      <c r="K95" s="103">
        <f t="shared" si="24"/>
        <v>45839</v>
      </c>
      <c r="L95" s="104">
        <f t="shared" si="25"/>
        <v>71125.145095890417</v>
      </c>
      <c r="M95" s="104">
        <f t="shared" si="14"/>
        <v>33851.947126443367</v>
      </c>
      <c r="N95" s="105"/>
      <c r="O95" s="105">
        <v>-22.630910800507991</v>
      </c>
      <c r="P95" s="105">
        <v>-18.721631724554754</v>
      </c>
      <c r="Q95" s="105">
        <f t="shared" si="15"/>
        <v>-54.018562851593835</v>
      </c>
      <c r="R95" s="105">
        <f t="shared" si="16"/>
        <v>-95.371105376656573</v>
      </c>
      <c r="S95" s="105"/>
      <c r="T95" s="106">
        <f t="shared" si="17"/>
        <v>33756.576021066707</v>
      </c>
      <c r="U95" s="107">
        <v>0</v>
      </c>
      <c r="V95" s="108">
        <f t="shared" si="18"/>
        <v>0</v>
      </c>
      <c r="W95" s="105">
        <f t="shared" si="19"/>
        <v>33756.576021066707</v>
      </c>
      <c r="X95" s="109"/>
      <c r="Y95" s="105">
        <f t="shared" si="20"/>
        <v>16878.288010533353</v>
      </c>
      <c r="Z95" s="105">
        <f t="shared" si="21"/>
        <v>16878.288010533353</v>
      </c>
      <c r="AA95" s="105">
        <f t="shared" si="22"/>
        <v>0</v>
      </c>
      <c r="AB95" s="105">
        <f t="shared" si="23"/>
        <v>0</v>
      </c>
    </row>
    <row r="96" spans="2:28" x14ac:dyDescent="0.3">
      <c r="B96" s="97">
        <v>527</v>
      </c>
      <c r="C96" s="98">
        <v>9</v>
      </c>
      <c r="D96" s="99" t="s">
        <v>190</v>
      </c>
      <c r="E96" s="100">
        <v>179.51508619431465</v>
      </c>
      <c r="F96" s="101">
        <v>193220.14</v>
      </c>
      <c r="G96" s="101">
        <v>0</v>
      </c>
      <c r="H96" s="101">
        <v>193220.14</v>
      </c>
      <c r="I96" s="102">
        <f t="shared" si="13"/>
        <v>1076.3448582301903</v>
      </c>
      <c r="J96" s="97">
        <v>181</v>
      </c>
      <c r="K96" s="103">
        <f t="shared" si="24"/>
        <v>45839</v>
      </c>
      <c r="L96" s="104">
        <f t="shared" si="25"/>
        <v>95816.014630136997</v>
      </c>
      <c r="M96" s="104">
        <f t="shared" si="14"/>
        <v>45603.543679987975</v>
      </c>
      <c r="N96" s="105"/>
      <c r="O96" s="105">
        <v>-37.168514656208572</v>
      </c>
      <c r="P96" s="105">
        <v>-24.15571497802739</v>
      </c>
      <c r="Q96" s="105">
        <f t="shared" si="15"/>
        <v>-72.770936375725555</v>
      </c>
      <c r="R96" s="105">
        <f t="shared" si="16"/>
        <v>-134.09516600996153</v>
      </c>
      <c r="S96" s="105"/>
      <c r="T96" s="106">
        <f t="shared" si="17"/>
        <v>45469.448513978015</v>
      </c>
      <c r="U96" s="107">
        <v>0</v>
      </c>
      <c r="V96" s="108">
        <f t="shared" si="18"/>
        <v>0</v>
      </c>
      <c r="W96" s="105">
        <f t="shared" si="19"/>
        <v>45469.448513978015</v>
      </c>
      <c r="X96" s="109"/>
      <c r="Y96" s="105">
        <f t="shared" si="20"/>
        <v>22734.724256989008</v>
      </c>
      <c r="Z96" s="105">
        <f t="shared" si="21"/>
        <v>22734.724256989008</v>
      </c>
      <c r="AA96" s="105">
        <f t="shared" si="22"/>
        <v>0</v>
      </c>
      <c r="AB96" s="105">
        <f t="shared" si="23"/>
        <v>0</v>
      </c>
    </row>
    <row r="97" spans="2:28" x14ac:dyDescent="0.3">
      <c r="B97" s="97">
        <v>552</v>
      </c>
      <c r="C97" s="98">
        <v>9</v>
      </c>
      <c r="D97" s="99" t="s">
        <v>192</v>
      </c>
      <c r="E97" s="100">
        <v>132.08000000000001</v>
      </c>
      <c r="F97" s="101">
        <v>170359.9</v>
      </c>
      <c r="G97" s="101">
        <v>0</v>
      </c>
      <c r="H97" s="101">
        <v>170359.9</v>
      </c>
      <c r="I97" s="102">
        <f t="shared" si="13"/>
        <v>1289.823591762568</v>
      </c>
      <c r="J97" s="97">
        <v>181</v>
      </c>
      <c r="K97" s="103">
        <f t="shared" si="24"/>
        <v>45839</v>
      </c>
      <c r="L97" s="104">
        <f t="shared" si="25"/>
        <v>84479.840821917809</v>
      </c>
      <c r="M97" s="104">
        <f t="shared" si="14"/>
        <v>40208.102224583745</v>
      </c>
      <c r="N97" s="105"/>
      <c r="O97" s="105">
        <v>-34.911771065351786</v>
      </c>
      <c r="P97" s="105">
        <v>-26.573579383664764</v>
      </c>
      <c r="Q97" s="105">
        <f t="shared" si="15"/>
        <v>-64.161269337010964</v>
      </c>
      <c r="R97" s="105">
        <f t="shared" si="16"/>
        <v>-125.64661978602751</v>
      </c>
      <c r="S97" s="105"/>
      <c r="T97" s="106">
        <f t="shared" si="17"/>
        <v>40082.455604797717</v>
      </c>
      <c r="U97" s="107">
        <v>0</v>
      </c>
      <c r="V97" s="108">
        <f t="shared" si="18"/>
        <v>0</v>
      </c>
      <c r="W97" s="105">
        <f t="shared" si="19"/>
        <v>40082.455604797717</v>
      </c>
      <c r="X97" s="109"/>
      <c r="Y97" s="105">
        <f t="shared" si="20"/>
        <v>20041.227802398858</v>
      </c>
      <c r="Z97" s="105">
        <f t="shared" si="21"/>
        <v>20041.227802398858</v>
      </c>
      <c r="AA97" s="105">
        <f t="shared" si="22"/>
        <v>0</v>
      </c>
      <c r="AB97" s="105">
        <f t="shared" si="23"/>
        <v>0</v>
      </c>
    </row>
    <row r="98" spans="2:28" x14ac:dyDescent="0.3">
      <c r="B98" s="97">
        <v>567</v>
      </c>
      <c r="C98" s="98">
        <v>9</v>
      </c>
      <c r="D98" s="99" t="s">
        <v>193</v>
      </c>
      <c r="E98" s="100">
        <v>356.10783377616372</v>
      </c>
      <c r="F98" s="101">
        <v>277119.31</v>
      </c>
      <c r="G98" s="101">
        <v>0</v>
      </c>
      <c r="H98" s="101">
        <v>277119.31</v>
      </c>
      <c r="I98" s="102">
        <f t="shared" si="13"/>
        <v>778.18931153923165</v>
      </c>
      <c r="J98" s="97">
        <v>364</v>
      </c>
      <c r="K98" s="103">
        <f t="shared" si="24"/>
        <v>46022</v>
      </c>
      <c r="L98" s="104">
        <f t="shared" si="25"/>
        <v>276360.07901369862</v>
      </c>
      <c r="M98" s="104">
        <f t="shared" si="14"/>
        <v>131533.32439629684</v>
      </c>
      <c r="N98" s="105"/>
      <c r="O98" s="105">
        <v>-54.82879894922371</v>
      </c>
      <c r="P98" s="105">
        <v>-42.850393223343417</v>
      </c>
      <c r="Q98" s="105">
        <f t="shared" si="15"/>
        <v>-209.89165333506622</v>
      </c>
      <c r="R98" s="105">
        <f t="shared" si="16"/>
        <v>-307.57084550763335</v>
      </c>
      <c r="S98" s="105"/>
      <c r="T98" s="106">
        <f t="shared" si="17"/>
        <v>131225.7535507892</v>
      </c>
      <c r="U98" s="107">
        <v>0</v>
      </c>
      <c r="V98" s="108">
        <f t="shared" si="18"/>
        <v>0</v>
      </c>
      <c r="W98" s="105">
        <f t="shared" si="19"/>
        <v>131225.7535507892</v>
      </c>
      <c r="X98" s="109"/>
      <c r="Y98" s="105">
        <f t="shared" si="20"/>
        <v>32806.438387697301</v>
      </c>
      <c r="Z98" s="105">
        <f t="shared" si="21"/>
        <v>32806.438387697301</v>
      </c>
      <c r="AA98" s="105">
        <f t="shared" si="22"/>
        <v>32806.438387697301</v>
      </c>
      <c r="AB98" s="105">
        <f t="shared" si="23"/>
        <v>32806.438387697301</v>
      </c>
    </row>
    <row r="99" spans="2:28" x14ac:dyDescent="0.3">
      <c r="B99" s="97">
        <v>630</v>
      </c>
      <c r="C99" s="98">
        <v>9</v>
      </c>
      <c r="D99" s="99" t="s">
        <v>195</v>
      </c>
      <c r="E99" s="100">
        <v>119.80736317344342</v>
      </c>
      <c r="F99" s="101">
        <v>358691.96</v>
      </c>
      <c r="G99" s="101">
        <v>23514.54</v>
      </c>
      <c r="H99" s="101">
        <v>335177.42000000004</v>
      </c>
      <c r="I99" s="102">
        <f t="shared" si="13"/>
        <v>2797.6362313789382</v>
      </c>
      <c r="J99" s="97">
        <v>181</v>
      </c>
      <c r="K99" s="103">
        <f t="shared" si="24"/>
        <v>45839</v>
      </c>
      <c r="L99" s="104">
        <f t="shared" si="25"/>
        <v>166211.26854794525</v>
      </c>
      <c r="M99" s="104">
        <f t="shared" si="14"/>
        <v>79108.099774255825</v>
      </c>
      <c r="N99" s="105"/>
      <c r="O99" s="105">
        <v>-69.031485174229601</v>
      </c>
      <c r="P99" s="105">
        <v>-40.07448181178188</v>
      </c>
      <c r="Q99" s="105">
        <f t="shared" si="15"/>
        <v>-126.23515698415208</v>
      </c>
      <c r="R99" s="105">
        <f t="shared" si="16"/>
        <v>-235.34112397016355</v>
      </c>
      <c r="S99" s="105"/>
      <c r="T99" s="106">
        <f t="shared" si="17"/>
        <v>78872.758650285657</v>
      </c>
      <c r="U99" s="107">
        <v>0</v>
      </c>
      <c r="V99" s="108">
        <f t="shared" si="18"/>
        <v>0</v>
      </c>
      <c r="W99" s="105">
        <f t="shared" si="19"/>
        <v>78872.758650285657</v>
      </c>
      <c r="X99" s="109"/>
      <c r="Y99" s="105">
        <f t="shared" si="20"/>
        <v>39436.379325142829</v>
      </c>
      <c r="Z99" s="105">
        <f t="shared" si="21"/>
        <v>39436.379325142829</v>
      </c>
      <c r="AA99" s="105">
        <f t="shared" si="22"/>
        <v>0</v>
      </c>
      <c r="AB99" s="105">
        <f t="shared" si="23"/>
        <v>0</v>
      </c>
    </row>
    <row r="100" spans="2:28" x14ac:dyDescent="0.3">
      <c r="B100" s="97">
        <v>695</v>
      </c>
      <c r="C100" s="98">
        <v>9</v>
      </c>
      <c r="D100" s="99" t="s">
        <v>292</v>
      </c>
      <c r="E100" s="100">
        <v>18.445415832303421</v>
      </c>
      <c r="F100" s="101">
        <v>6368.7</v>
      </c>
      <c r="G100" s="101">
        <v>0</v>
      </c>
      <c r="H100" s="101">
        <v>6368.7</v>
      </c>
      <c r="I100" s="102">
        <f t="shared" si="13"/>
        <v>345.27277985495493</v>
      </c>
      <c r="J100" s="97">
        <v>365</v>
      </c>
      <c r="K100" s="103" t="str">
        <f t="shared" si="24"/>
        <v>-</v>
      </c>
      <c r="L100" s="104">
        <f t="shared" si="25"/>
        <v>6368.7</v>
      </c>
      <c r="M100" s="104">
        <f t="shared" si="14"/>
        <v>3031.1768836959</v>
      </c>
      <c r="N100" s="105"/>
      <c r="O100" s="105">
        <v>0</v>
      </c>
      <c r="P100" s="105">
        <v>-2.1881519884600493</v>
      </c>
      <c r="Q100" s="105">
        <f t="shared" si="15"/>
        <v>-4.8369394645048454</v>
      </c>
      <c r="R100" s="105">
        <f t="shared" si="16"/>
        <v>-7.0250914529648947</v>
      </c>
      <c r="S100" s="105"/>
      <c r="T100" s="106">
        <f t="shared" si="17"/>
        <v>3024.1517922429352</v>
      </c>
      <c r="U100" s="107">
        <v>0</v>
      </c>
      <c r="V100" s="108">
        <f t="shared" si="18"/>
        <v>0</v>
      </c>
      <c r="W100" s="105">
        <f t="shared" si="19"/>
        <v>3024.1517922429352</v>
      </c>
      <c r="X100" s="109"/>
      <c r="Y100" s="105">
        <f t="shared" si="20"/>
        <v>756.03794806073381</v>
      </c>
      <c r="Z100" s="105">
        <f t="shared" si="21"/>
        <v>756.03794806073381</v>
      </c>
      <c r="AA100" s="105">
        <f t="shared" si="22"/>
        <v>756.03794806073381</v>
      </c>
      <c r="AB100" s="105">
        <f t="shared" si="23"/>
        <v>756.03794806073381</v>
      </c>
    </row>
    <row r="101" spans="2:28" x14ac:dyDescent="0.3">
      <c r="B101" s="97">
        <v>830</v>
      </c>
      <c r="C101" s="98">
        <v>9</v>
      </c>
      <c r="D101" s="99" t="s">
        <v>197</v>
      </c>
      <c r="E101" s="100">
        <v>13.37</v>
      </c>
      <c r="F101" s="101">
        <v>36001.32</v>
      </c>
      <c r="G101" s="101">
        <v>0</v>
      </c>
      <c r="H101" s="101">
        <v>36001.32</v>
      </c>
      <c r="I101" s="102">
        <f t="shared" si="13"/>
        <v>2692.6940912490654</v>
      </c>
      <c r="J101" s="97">
        <v>181</v>
      </c>
      <c r="K101" s="103">
        <f t="shared" si="24"/>
        <v>45839</v>
      </c>
      <c r="L101" s="104">
        <f t="shared" si="25"/>
        <v>17852.709369863012</v>
      </c>
      <c r="M101" s="104">
        <f t="shared" si="14"/>
        <v>8496.9805381427868</v>
      </c>
      <c r="N101" s="105"/>
      <c r="O101" s="105">
        <v>-7.0087970803833741</v>
      </c>
      <c r="P101" s="105">
        <v>-5.1790235081716673</v>
      </c>
      <c r="Q101" s="105">
        <f t="shared" si="15"/>
        <v>-13.558885565252854</v>
      </c>
      <c r="R101" s="105">
        <f t="shared" si="16"/>
        <v>-25.746706153807896</v>
      </c>
      <c r="S101" s="105"/>
      <c r="T101" s="106">
        <f t="shared" si="17"/>
        <v>8471.2338319889786</v>
      </c>
      <c r="U101" s="107">
        <v>0</v>
      </c>
      <c r="V101" s="108">
        <f t="shared" si="18"/>
        <v>0</v>
      </c>
      <c r="W101" s="105">
        <f t="shared" si="19"/>
        <v>8471.2338319889786</v>
      </c>
      <c r="X101" s="109"/>
      <c r="Y101" s="105">
        <f t="shared" si="20"/>
        <v>4235.6169159944893</v>
      </c>
      <c r="Z101" s="105">
        <f t="shared" si="21"/>
        <v>4235.6169159944893</v>
      </c>
      <c r="AA101" s="105">
        <f t="shared" si="22"/>
        <v>0</v>
      </c>
      <c r="AB101" s="105">
        <f t="shared" si="23"/>
        <v>0</v>
      </c>
    </row>
    <row r="102" spans="2:28" x14ac:dyDescent="0.3">
      <c r="B102" s="97">
        <v>952</v>
      </c>
      <c r="C102" s="98">
        <v>9</v>
      </c>
      <c r="D102" s="99" t="s">
        <v>199</v>
      </c>
      <c r="E102" s="100">
        <v>56.06</v>
      </c>
      <c r="F102" s="101">
        <v>95280.59</v>
      </c>
      <c r="G102" s="101">
        <v>5137</v>
      </c>
      <c r="H102" s="101">
        <v>90143.59</v>
      </c>
      <c r="I102" s="102">
        <f t="shared" si="13"/>
        <v>1607.9841241526933</v>
      </c>
      <c r="J102" s="97">
        <v>181</v>
      </c>
      <c r="K102" s="103">
        <f t="shared" si="24"/>
        <v>45839</v>
      </c>
      <c r="L102" s="104">
        <f t="shared" si="25"/>
        <v>44701.341890410957</v>
      </c>
      <c r="M102" s="104">
        <f t="shared" si="14"/>
        <v>21275.56239238791</v>
      </c>
      <c r="N102" s="105"/>
      <c r="O102" s="105">
        <v>-17.198629061953397</v>
      </c>
      <c r="P102" s="105">
        <v>-13.036094772825891</v>
      </c>
      <c r="Q102" s="105">
        <f t="shared" si="15"/>
        <v>-33.950050199577994</v>
      </c>
      <c r="R102" s="105">
        <f t="shared" si="16"/>
        <v>-64.184774034357275</v>
      </c>
      <c r="S102" s="105"/>
      <c r="T102" s="106">
        <f t="shared" si="17"/>
        <v>21211.377618353552</v>
      </c>
      <c r="U102" s="107">
        <v>0</v>
      </c>
      <c r="V102" s="108">
        <f t="shared" si="18"/>
        <v>0</v>
      </c>
      <c r="W102" s="105">
        <f t="shared" si="19"/>
        <v>21211.377618353552</v>
      </c>
      <c r="X102" s="109"/>
      <c r="Y102" s="105">
        <f t="shared" si="20"/>
        <v>10605.688809176776</v>
      </c>
      <c r="Z102" s="105">
        <f t="shared" si="21"/>
        <v>10605.688809176776</v>
      </c>
      <c r="AA102" s="105">
        <f t="shared" si="22"/>
        <v>0</v>
      </c>
      <c r="AB102" s="105">
        <f t="shared" si="23"/>
        <v>0</v>
      </c>
    </row>
    <row r="103" spans="2:28" x14ac:dyDescent="0.3">
      <c r="B103" s="97">
        <v>982</v>
      </c>
      <c r="C103" s="98">
        <v>9</v>
      </c>
      <c r="D103" s="99" t="s">
        <v>200</v>
      </c>
      <c r="E103" s="100">
        <v>33.763572173038334</v>
      </c>
      <c r="F103" s="101">
        <v>115893.54</v>
      </c>
      <c r="G103" s="101">
        <v>0</v>
      </c>
      <c r="H103" s="101">
        <v>115893.54</v>
      </c>
      <c r="I103" s="102">
        <f t="shared" si="13"/>
        <v>3432.502325466201</v>
      </c>
      <c r="J103" s="97">
        <v>365</v>
      </c>
      <c r="K103" s="103" t="str">
        <f t="shared" si="24"/>
        <v>-</v>
      </c>
      <c r="L103" s="104">
        <f t="shared" si="25"/>
        <v>115893.53999999998</v>
      </c>
      <c r="M103" s="104">
        <f t="shared" si="14"/>
        <v>55159.42333877967</v>
      </c>
      <c r="N103" s="105"/>
      <c r="O103" s="105">
        <v>-16.394473642962112</v>
      </c>
      <c r="P103" s="105">
        <v>-9.6223527112488227</v>
      </c>
      <c r="Q103" s="105">
        <f t="shared" si="15"/>
        <v>-88.019538886612779</v>
      </c>
      <c r="R103" s="105">
        <f t="shared" si="16"/>
        <v>-114.03636524082371</v>
      </c>
      <c r="S103" s="105"/>
      <c r="T103" s="106">
        <f t="shared" si="17"/>
        <v>55045.386973538843</v>
      </c>
      <c r="U103" s="107">
        <v>0</v>
      </c>
      <c r="V103" s="108">
        <f t="shared" si="18"/>
        <v>0</v>
      </c>
      <c r="W103" s="105">
        <f t="shared" si="19"/>
        <v>55045.386973538843</v>
      </c>
      <c r="X103" s="109"/>
      <c r="Y103" s="105">
        <f t="shared" si="20"/>
        <v>13761.346743384711</v>
      </c>
      <c r="Z103" s="105">
        <f t="shared" si="21"/>
        <v>13761.346743384711</v>
      </c>
      <c r="AA103" s="105">
        <f t="shared" si="22"/>
        <v>13761.346743384711</v>
      </c>
      <c r="AB103" s="105">
        <f t="shared" si="23"/>
        <v>13761.346743384711</v>
      </c>
    </row>
  </sheetData>
  <conditionalFormatting sqref="B59 B90">
    <cfRule type="expression" dxfId="36" priority="10">
      <formula>$C59&lt;&gt;$C57</formula>
    </cfRule>
  </conditionalFormatting>
  <conditionalFormatting sqref="C16:E76 C78:E103 F16:S103 B16:B58 B60:B89 C77:D77 B91:B103 B15:S15">
    <cfRule type="expression" dxfId="34" priority="9">
      <formula>$C15&lt;&gt;$C14</formula>
    </cfRule>
  </conditionalFormatting>
  <conditionalFormatting sqref="E13">
    <cfRule type="expression" dxfId="33" priority="3">
      <formula>E13&lt;=0=TRUE</formula>
    </cfRule>
    <cfRule type="expression" dxfId="32" priority="4">
      <formula>$C13&lt;&gt;$C12</formula>
    </cfRule>
    <cfRule type="expression" dxfId="31" priority="5">
      <formula>E13&lt;=0=TRUE</formula>
    </cfRule>
    <cfRule type="expression" dxfId="30" priority="6">
      <formula>$C13&lt;&gt;$C12</formula>
    </cfRule>
  </conditionalFormatting>
  <conditionalFormatting sqref="E16:E76 F16:F103 E78:E103 E15:F15">
    <cfRule type="expression" dxfId="29" priority="7">
      <formula>E15&lt;=0=TRUE</formula>
    </cfRule>
  </conditionalFormatting>
  <conditionalFormatting sqref="I13">
    <cfRule type="expression" dxfId="28" priority="1">
      <formula>$C13&lt;&gt;$C12</formula>
    </cfRule>
  </conditionalFormatting>
  <conditionalFormatting sqref="O12:R12">
    <cfRule type="expression" dxfId="27" priority="13">
      <formula>$C12&lt;&gt;#REF!</formula>
    </cfRule>
  </conditionalFormatting>
  <conditionalFormatting sqref="Q11">
    <cfRule type="expression" dxfId="26" priority="2">
      <formula>$C11&lt;&gt;$C10</formula>
    </cfRule>
  </conditionalFormatting>
  <conditionalFormatting sqref="T15:W103 Y15:AB103">
    <cfRule type="expression" dxfId="25" priority="8">
      <formula>$C15&lt;&gt;$C14=TRUE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C240C-7097-4D16-80FF-D3CB2F0990F7}">
  <sheetPr>
    <tabColor theme="7" tint="0.59999389629810485"/>
  </sheetPr>
  <dimension ref="A1:Y189"/>
  <sheetViews>
    <sheetView zoomScaleNormal="100" zoomScaleSheetLayoutView="50" workbookViewId="0">
      <selection sqref="A1:C1"/>
    </sheetView>
  </sheetViews>
  <sheetFormatPr defaultColWidth="9.33203125" defaultRowHeight="14.4" x14ac:dyDescent="0.3"/>
  <cols>
    <col min="1" max="1" width="5.6640625" customWidth="1"/>
    <col min="2" max="2" width="11.44140625" style="1" customWidth="1"/>
    <col min="3" max="3" width="13.6640625" style="1" customWidth="1"/>
    <col min="4" max="4" width="47.33203125" customWidth="1"/>
    <col min="5" max="7" width="16.33203125" customWidth="1"/>
    <col min="8" max="16" width="14.6640625" customWidth="1"/>
    <col min="17" max="17" width="16.6640625" customWidth="1"/>
    <col min="18" max="18" width="16.33203125" customWidth="1"/>
    <col min="19" max="19" width="15" customWidth="1"/>
    <col min="20" max="22" width="16.33203125" customWidth="1"/>
    <col min="23" max="23" width="5.6640625" customWidth="1"/>
    <col min="24" max="25" width="14" customWidth="1"/>
    <col min="26" max="26" width="8.6640625" customWidth="1"/>
    <col min="27" max="28" width="12.6640625" customWidth="1"/>
    <col min="29" max="29" width="4.6640625" customWidth="1"/>
    <col min="30" max="33" width="12.6640625" customWidth="1"/>
  </cols>
  <sheetData>
    <row r="1" spans="1:25" ht="58.5" customHeight="1" thickBot="1" x14ac:dyDescent="0.35">
      <c r="A1" s="61"/>
      <c r="B1" s="61"/>
      <c r="C1" s="61"/>
      <c r="D1" s="14"/>
    </row>
    <row r="2" spans="1:25" ht="15.75" customHeight="1" thickBot="1" x14ac:dyDescent="0.35">
      <c r="B2" s="62" t="s">
        <v>0</v>
      </c>
      <c r="C2" s="63"/>
      <c r="D2" s="63"/>
      <c r="E2" s="63"/>
      <c r="F2" s="63"/>
      <c r="G2" s="64"/>
    </row>
    <row r="3" spans="1:25" ht="15" thickBot="1" x14ac:dyDescent="0.35">
      <c r="B3" s="5"/>
    </row>
    <row r="4" spans="1:25" x14ac:dyDescent="0.3">
      <c r="D4" s="65" t="s">
        <v>1</v>
      </c>
      <c r="E4" s="66"/>
      <c r="F4" s="67"/>
      <c r="G4" s="17"/>
      <c r="H4" s="17"/>
      <c r="I4" s="17"/>
      <c r="J4" s="17"/>
      <c r="K4" s="17"/>
      <c r="L4" s="17"/>
      <c r="M4" s="56"/>
      <c r="Q4" s="55"/>
    </row>
    <row r="5" spans="1:25" x14ac:dyDescent="0.3">
      <c r="D5" s="16"/>
      <c r="E5" s="17"/>
      <c r="F5" s="18"/>
      <c r="G5" s="17"/>
      <c r="H5" s="17"/>
      <c r="I5" s="17"/>
      <c r="J5" s="17"/>
      <c r="K5" s="17"/>
      <c r="L5" s="17"/>
      <c r="M5" s="17"/>
    </row>
    <row r="6" spans="1:25" x14ac:dyDescent="0.3">
      <c r="D6" s="19" t="s">
        <v>2</v>
      </c>
      <c r="E6" s="34">
        <v>84833887.450000003</v>
      </c>
      <c r="F6" s="57"/>
      <c r="G6" s="17"/>
      <c r="H6" s="17"/>
      <c r="I6" s="17"/>
      <c r="J6" s="17"/>
      <c r="K6" s="17"/>
      <c r="L6" s="17"/>
      <c r="M6" s="6"/>
    </row>
    <row r="7" spans="1:25" x14ac:dyDescent="0.3">
      <c r="D7" s="19" t="s">
        <v>3</v>
      </c>
      <c r="E7" s="47">
        <v>-2068949</v>
      </c>
      <c r="F7" s="58"/>
      <c r="G7" s="17"/>
      <c r="H7" s="17"/>
      <c r="I7" s="17"/>
      <c r="J7" s="17"/>
      <c r="K7" s="17"/>
      <c r="L7" s="17"/>
      <c r="M7" s="6"/>
    </row>
    <row r="8" spans="1:25" ht="15" thickBot="1" x14ac:dyDescent="0.35">
      <c r="D8" s="19" t="s">
        <v>4</v>
      </c>
      <c r="E8" s="46">
        <f>E6+E7</f>
        <v>82764938.450000003</v>
      </c>
      <c r="F8" s="59"/>
      <c r="G8" s="17"/>
      <c r="H8" s="17"/>
      <c r="I8" s="17"/>
      <c r="J8" s="17"/>
      <c r="K8" s="17"/>
      <c r="L8" s="17"/>
      <c r="M8" s="6"/>
      <c r="S8" s="52">
        <v>45292</v>
      </c>
    </row>
    <row r="9" spans="1:25" ht="15.6" thickTop="1" thickBot="1" x14ac:dyDescent="0.35">
      <c r="D9" s="22"/>
      <c r="E9" s="48"/>
      <c r="F9" s="60"/>
      <c r="G9" s="17"/>
      <c r="H9" s="17"/>
      <c r="I9" s="17"/>
      <c r="J9" s="17"/>
      <c r="K9" s="17"/>
      <c r="L9" s="17"/>
      <c r="M9" s="6"/>
    </row>
    <row r="10" spans="1:25" x14ac:dyDescent="0.3">
      <c r="W10" s="23"/>
      <c r="X10" s="6"/>
      <c r="Y10" s="6"/>
    </row>
    <row r="11" spans="1:25" ht="15" thickBot="1" x14ac:dyDescent="0.35">
      <c r="E11" s="32">
        <f t="shared" ref="E11:P11" si="0">SUM(E13:E189)</f>
        <v>403174.85599678522</v>
      </c>
      <c r="F11" s="32">
        <f t="shared" si="0"/>
        <v>403174.85599678522</v>
      </c>
      <c r="G11" s="32">
        <f t="shared" si="0"/>
        <v>0</v>
      </c>
      <c r="H11" s="4">
        <f t="shared" si="0"/>
        <v>262045196.71999994</v>
      </c>
      <c r="I11" s="4">
        <f t="shared" si="0"/>
        <v>262108970.07999992</v>
      </c>
      <c r="J11" s="4">
        <f t="shared" si="0"/>
        <v>63773.360000000008</v>
      </c>
      <c r="K11" s="4">
        <f t="shared" si="0"/>
        <v>63066592.720000029</v>
      </c>
      <c r="L11" s="4">
        <f t="shared" si="0"/>
        <v>63066592.720000029</v>
      </c>
      <c r="M11" s="4">
        <f t="shared" si="0"/>
        <v>0</v>
      </c>
      <c r="N11" s="4">
        <f t="shared" si="0"/>
        <v>198978603.99999991</v>
      </c>
      <c r="O11" s="4">
        <f t="shared" si="0"/>
        <v>199042377.3599999</v>
      </c>
      <c r="P11" s="4">
        <f t="shared" si="0"/>
        <v>63773.360000000008</v>
      </c>
      <c r="Q11" s="26">
        <f>IFERROR(N11/E11,"n.a.")</f>
        <v>493.52929886477472</v>
      </c>
      <c r="R11" s="4"/>
      <c r="S11" s="4"/>
      <c r="T11" s="4">
        <f>SUM(T13:T189)</f>
        <v>162350900.717213</v>
      </c>
      <c r="U11" s="4">
        <f>SUM(U13:U189)</f>
        <v>162859645.78701359</v>
      </c>
      <c r="V11" s="4">
        <f>SUM(V13:V189)</f>
        <v>82764938.450000122</v>
      </c>
      <c r="W11" s="21"/>
      <c r="X11" s="4">
        <f>SUM(X13:X189)</f>
        <v>82764938.450000107</v>
      </c>
      <c r="Y11" s="4">
        <f>SUM(Y13:Y189)</f>
        <v>-2.5065673980861902E-9</v>
      </c>
    </row>
    <row r="12" spans="1:25" ht="43.8" thickBot="1" x14ac:dyDescent="0.35">
      <c r="B12" s="28" t="s">
        <v>6</v>
      </c>
      <c r="C12" s="28" t="s">
        <v>7</v>
      </c>
      <c r="D12" s="28" t="s">
        <v>8</v>
      </c>
      <c r="E12" s="29" t="s">
        <v>9</v>
      </c>
      <c r="F12" s="30" t="s">
        <v>306</v>
      </c>
      <c r="G12" s="44" t="s">
        <v>207</v>
      </c>
      <c r="H12" s="29" t="s">
        <v>10</v>
      </c>
      <c r="I12" s="30" t="s">
        <v>307</v>
      </c>
      <c r="J12" s="44" t="s">
        <v>207</v>
      </c>
      <c r="K12" s="29" t="s">
        <v>11</v>
      </c>
      <c r="L12" s="30" t="s">
        <v>308</v>
      </c>
      <c r="M12" s="44" t="s">
        <v>207</v>
      </c>
      <c r="N12" s="29" t="s">
        <v>12</v>
      </c>
      <c r="O12" s="30" t="s">
        <v>309</v>
      </c>
      <c r="P12" s="44" t="s">
        <v>207</v>
      </c>
      <c r="Q12" s="29" t="s">
        <v>13</v>
      </c>
      <c r="R12" s="29" t="s">
        <v>14</v>
      </c>
      <c r="S12" s="29" t="s">
        <v>15</v>
      </c>
      <c r="T12" s="29" t="s">
        <v>16</v>
      </c>
      <c r="U12" s="30" t="s">
        <v>310</v>
      </c>
      <c r="V12" s="29" t="s">
        <v>17</v>
      </c>
      <c r="W12" s="25"/>
      <c r="X12" s="31" t="s">
        <v>311</v>
      </c>
      <c r="Y12" s="31" t="s">
        <v>312</v>
      </c>
    </row>
    <row r="13" spans="1:25" x14ac:dyDescent="0.3">
      <c r="B13">
        <v>1</v>
      </c>
      <c r="C13" s="7">
        <v>1</v>
      </c>
      <c r="D13" s="12" t="s">
        <v>25</v>
      </c>
      <c r="E13" s="32">
        <v>31592.97</v>
      </c>
      <c r="F13" s="32">
        <v>31592.97</v>
      </c>
      <c r="G13" s="32">
        <f>F13-E13</f>
        <v>0</v>
      </c>
      <c r="H13" s="2">
        <v>11683835.779999999</v>
      </c>
      <c r="I13" s="2">
        <v>11683835.779999999</v>
      </c>
      <c r="J13" s="32">
        <f>I13-H13</f>
        <v>0</v>
      </c>
      <c r="K13" s="2">
        <v>931897.7699999999</v>
      </c>
      <c r="L13" s="2">
        <v>931897.7699999999</v>
      </c>
      <c r="M13" s="32">
        <f>L13-K13</f>
        <v>0</v>
      </c>
      <c r="N13" s="2">
        <v>10751938.01</v>
      </c>
      <c r="O13" s="27">
        <v>10751938.01</v>
      </c>
      <c r="P13" s="32">
        <f>O13-N13</f>
        <v>0</v>
      </c>
      <c r="Q13" s="26">
        <f t="shared" ref="Q13:Q76" si="1">IFERROR(N13/E13,"n.a.")</f>
        <v>340.32691481680894</v>
      </c>
      <c r="R13">
        <v>366</v>
      </c>
      <c r="S13" s="53" t="str">
        <f>IF(R13=366,"-",R13+$S$8)</f>
        <v>-</v>
      </c>
      <c r="T13" s="35">
        <f>N13*R13/366</f>
        <v>10751938.01</v>
      </c>
      <c r="U13" s="35">
        <f>O13*R13/365</f>
        <v>10781395.374410959</v>
      </c>
      <c r="V13" s="35">
        <f>U13*(E$8/U$11)</f>
        <v>5479083.0488186618</v>
      </c>
      <c r="W13" s="27"/>
      <c r="X13" s="45">
        <v>5481235.2976463474</v>
      </c>
      <c r="Y13" s="2">
        <f>V13-X13</f>
        <v>-2152.248827685602</v>
      </c>
    </row>
    <row r="14" spans="1:25" x14ac:dyDescent="0.3">
      <c r="B14">
        <v>97</v>
      </c>
      <c r="C14" s="7">
        <v>1</v>
      </c>
      <c r="D14" s="12" t="s">
        <v>26</v>
      </c>
      <c r="E14" s="32">
        <v>49375.08</v>
      </c>
      <c r="F14" s="32">
        <v>49375.08</v>
      </c>
      <c r="G14" s="32">
        <f t="shared" ref="G14:G77" si="2">F14-E14</f>
        <v>0</v>
      </c>
      <c r="H14" s="2">
        <v>34311538.880000003</v>
      </c>
      <c r="I14" s="2">
        <v>34311538.880000003</v>
      </c>
      <c r="J14" s="32">
        <f t="shared" ref="J14:J77" si="3">I14-H14</f>
        <v>0</v>
      </c>
      <c r="K14" s="2">
        <v>9962609.1799999997</v>
      </c>
      <c r="L14" s="2">
        <v>9962609.1799999997</v>
      </c>
      <c r="M14" s="32">
        <f t="shared" ref="M14:M77" si="4">L14-K14</f>
        <v>0</v>
      </c>
      <c r="N14" s="2">
        <v>24348929.700000003</v>
      </c>
      <c r="O14" s="27">
        <v>24348929.700000003</v>
      </c>
      <c r="P14" s="32">
        <f t="shared" ref="P14:P77" si="5">O14-N14</f>
        <v>0</v>
      </c>
      <c r="Q14" s="26">
        <f t="shared" si="1"/>
        <v>493.14208098498273</v>
      </c>
      <c r="R14">
        <v>366</v>
      </c>
      <c r="S14" s="53" t="str">
        <f t="shared" ref="S14:S77" si="6">IF(R14=366,"-",R14+$S$8)</f>
        <v>-</v>
      </c>
      <c r="T14" s="35">
        <f t="shared" ref="T14:T77" si="7">N14*R14/366</f>
        <v>24348929.700000003</v>
      </c>
      <c r="U14" s="35">
        <f t="shared" ref="U14:U77" si="8">O14*R14/365</f>
        <v>24415639.096438359</v>
      </c>
      <c r="V14" s="35">
        <f t="shared" ref="V14:V77" si="9">U14*(E$8/U$11)</f>
        <v>12407977.785220442</v>
      </c>
      <c r="W14" s="27"/>
      <c r="X14" s="45">
        <v>12412851.786107861</v>
      </c>
      <c r="Y14" s="2">
        <f t="shared" ref="Y14:Y77" si="10">V14-X14</f>
        <v>-4874.0008874181658</v>
      </c>
    </row>
    <row r="15" spans="1:25" x14ac:dyDescent="0.3">
      <c r="B15">
        <v>172</v>
      </c>
      <c r="C15" s="7">
        <v>1</v>
      </c>
      <c r="D15" s="12" t="s">
        <v>27</v>
      </c>
      <c r="E15" s="32">
        <v>30319.529999999995</v>
      </c>
      <c r="F15" s="32">
        <v>30319.529999999995</v>
      </c>
      <c r="G15" s="32">
        <f t="shared" si="2"/>
        <v>0</v>
      </c>
      <c r="H15" s="2">
        <v>19706798.309999999</v>
      </c>
      <c r="I15" s="2">
        <v>19706798.309999999</v>
      </c>
      <c r="J15" s="32">
        <f t="shared" si="3"/>
        <v>0</v>
      </c>
      <c r="K15" s="2">
        <v>3968055.54</v>
      </c>
      <c r="L15" s="2">
        <v>3968055.54</v>
      </c>
      <c r="M15" s="32">
        <f t="shared" si="4"/>
        <v>0</v>
      </c>
      <c r="N15" s="2">
        <v>15738742.77</v>
      </c>
      <c r="O15" s="27">
        <v>15738742.77</v>
      </c>
      <c r="P15" s="32">
        <f t="shared" si="5"/>
        <v>0</v>
      </c>
      <c r="Q15" s="26">
        <f t="shared" si="1"/>
        <v>519.09586890034257</v>
      </c>
      <c r="R15">
        <v>366</v>
      </c>
      <c r="S15" s="53" t="str">
        <f t="shared" si="6"/>
        <v>-</v>
      </c>
      <c r="T15" s="35">
        <f>N15*R15/366</f>
        <v>15738742.77</v>
      </c>
      <c r="U15" s="35">
        <f t="shared" si="8"/>
        <v>15781862.613205479</v>
      </c>
      <c r="V15" s="35">
        <f t="shared" si="9"/>
        <v>8020310.2585432669</v>
      </c>
      <c r="W15" s="27"/>
      <c r="X15" s="45">
        <v>8023460.731569103</v>
      </c>
      <c r="Y15" s="2">
        <f t="shared" si="10"/>
        <v>-3150.4730258360505</v>
      </c>
    </row>
    <row r="16" spans="1:25" x14ac:dyDescent="0.3">
      <c r="B16">
        <v>270</v>
      </c>
      <c r="C16" s="7">
        <v>1</v>
      </c>
      <c r="D16" s="12" t="s">
        <v>28</v>
      </c>
      <c r="E16" s="32">
        <v>61997.14</v>
      </c>
      <c r="F16" s="32">
        <v>61997.14</v>
      </c>
      <c r="G16" s="32">
        <f t="shared" si="2"/>
        <v>0</v>
      </c>
      <c r="H16" s="2">
        <v>41730782.57</v>
      </c>
      <c r="I16" s="2">
        <v>41730782.57</v>
      </c>
      <c r="J16" s="32">
        <f t="shared" si="3"/>
        <v>0</v>
      </c>
      <c r="K16" s="2">
        <v>11382363.550000001</v>
      </c>
      <c r="L16" s="2">
        <v>11382363.550000001</v>
      </c>
      <c r="M16" s="32">
        <f t="shared" si="4"/>
        <v>0</v>
      </c>
      <c r="N16" s="2">
        <v>30348419.02</v>
      </c>
      <c r="O16" s="27">
        <v>30348419.02</v>
      </c>
      <c r="P16" s="32">
        <f t="shared" si="5"/>
        <v>0</v>
      </c>
      <c r="Q16" s="26">
        <f t="shared" si="1"/>
        <v>489.51321012549931</v>
      </c>
      <c r="R16">
        <v>274</v>
      </c>
      <c r="S16" s="53">
        <f t="shared" si="6"/>
        <v>45566</v>
      </c>
      <c r="T16" s="35">
        <f t="shared" si="7"/>
        <v>22719854.67617486</v>
      </c>
      <c r="U16" s="35">
        <f t="shared" si="8"/>
        <v>22782100.853369862</v>
      </c>
      <c r="V16" s="35">
        <f t="shared" si="9"/>
        <v>11577816.995603483</v>
      </c>
      <c r="W16" s="27"/>
      <c r="X16" s="45">
        <v>11582364.89948337</v>
      </c>
      <c r="Y16" s="2">
        <f t="shared" si="10"/>
        <v>-4547.9038798864931</v>
      </c>
    </row>
    <row r="17" spans="2:25" x14ac:dyDescent="0.3">
      <c r="B17">
        <v>6</v>
      </c>
      <c r="C17" s="7">
        <v>2</v>
      </c>
      <c r="D17" s="12" t="s">
        <v>29</v>
      </c>
      <c r="E17" s="32">
        <v>38694.75</v>
      </c>
      <c r="F17" s="32">
        <v>38694.75</v>
      </c>
      <c r="G17" s="32">
        <f t="shared" si="2"/>
        <v>0</v>
      </c>
      <c r="H17" s="2">
        <v>20360857.829999998</v>
      </c>
      <c r="I17" s="2">
        <v>20360857.829999998</v>
      </c>
      <c r="J17" s="32">
        <f t="shared" si="3"/>
        <v>0</v>
      </c>
      <c r="K17" s="2">
        <v>5982798.8999999994</v>
      </c>
      <c r="L17" s="2">
        <v>5982798.8999999994</v>
      </c>
      <c r="M17" s="32">
        <f t="shared" si="4"/>
        <v>0</v>
      </c>
      <c r="N17" s="2">
        <v>14378058.93</v>
      </c>
      <c r="O17" s="27">
        <v>14378058.93</v>
      </c>
      <c r="P17" s="32">
        <f t="shared" si="5"/>
        <v>0</v>
      </c>
      <c r="Q17" s="26">
        <f t="shared" si="1"/>
        <v>371.57647820440758</v>
      </c>
      <c r="R17">
        <v>182</v>
      </c>
      <c r="S17" s="53">
        <f t="shared" si="6"/>
        <v>45474</v>
      </c>
      <c r="T17" s="35">
        <f t="shared" si="7"/>
        <v>7149745.1509836055</v>
      </c>
      <c r="U17" s="35">
        <f t="shared" si="8"/>
        <v>7169333.4938630126</v>
      </c>
      <c r="V17" s="35">
        <f t="shared" si="9"/>
        <v>3643440.5986802839</v>
      </c>
      <c r="W17" s="27"/>
      <c r="X17" s="45">
        <v>3644871.7853747327</v>
      </c>
      <c r="Y17" s="2">
        <f t="shared" si="10"/>
        <v>-1431.1866944488138</v>
      </c>
    </row>
    <row r="18" spans="2:25" x14ac:dyDescent="0.3">
      <c r="B18">
        <v>18</v>
      </c>
      <c r="C18" s="7">
        <v>2</v>
      </c>
      <c r="D18" s="12" t="s">
        <v>30</v>
      </c>
      <c r="E18" s="32">
        <v>20123.469999999998</v>
      </c>
      <c r="F18" s="32">
        <v>20123.469999999998</v>
      </c>
      <c r="G18" s="32">
        <f t="shared" si="2"/>
        <v>0</v>
      </c>
      <c r="H18" s="2">
        <v>11554745.49</v>
      </c>
      <c r="I18" s="2">
        <v>11554745.49</v>
      </c>
      <c r="J18" s="32">
        <f t="shared" si="3"/>
        <v>0</v>
      </c>
      <c r="K18" s="2">
        <v>4641031.26</v>
      </c>
      <c r="L18" s="2">
        <v>4641031.26</v>
      </c>
      <c r="M18" s="32">
        <f t="shared" si="4"/>
        <v>0</v>
      </c>
      <c r="N18" s="2">
        <v>6913714.2300000004</v>
      </c>
      <c r="O18" s="27">
        <v>6913714.2300000004</v>
      </c>
      <c r="P18" s="32">
        <f t="shared" si="5"/>
        <v>0</v>
      </c>
      <c r="Q18" s="26">
        <f t="shared" si="1"/>
        <v>343.56471473359221</v>
      </c>
      <c r="R18">
        <v>240</v>
      </c>
      <c r="S18" s="53">
        <f t="shared" si="6"/>
        <v>45532</v>
      </c>
      <c r="T18" s="35">
        <f t="shared" si="7"/>
        <v>4533583.1016393444</v>
      </c>
      <c r="U18" s="35">
        <f t="shared" si="8"/>
        <v>4546003.8772602743</v>
      </c>
      <c r="V18" s="35">
        <f t="shared" si="9"/>
        <v>2310269.8601405784</v>
      </c>
      <c r="W18" s="27"/>
      <c r="X18" s="45">
        <v>2311177.3615516392</v>
      </c>
      <c r="Y18" s="2">
        <f t="shared" si="10"/>
        <v>-907.50141106080264</v>
      </c>
    </row>
    <row r="19" spans="2:25" x14ac:dyDescent="0.3">
      <c r="B19">
        <v>53</v>
      </c>
      <c r="C19" s="7">
        <v>2</v>
      </c>
      <c r="D19" s="12" t="s">
        <v>31</v>
      </c>
      <c r="E19" s="32">
        <v>31237.880000000008</v>
      </c>
      <c r="F19" s="32">
        <v>31237.880000000008</v>
      </c>
      <c r="G19" s="32">
        <f t="shared" si="2"/>
        <v>0</v>
      </c>
      <c r="H19" s="2">
        <v>13433361.57</v>
      </c>
      <c r="I19" s="2">
        <v>13433361.57</v>
      </c>
      <c r="J19" s="32">
        <f t="shared" si="3"/>
        <v>0</v>
      </c>
      <c r="K19" s="2">
        <v>6995084.5500000007</v>
      </c>
      <c r="L19" s="2">
        <v>6995084.5500000007</v>
      </c>
      <c r="M19" s="32">
        <f t="shared" si="4"/>
        <v>0</v>
      </c>
      <c r="N19" s="2">
        <v>6438277.0199999996</v>
      </c>
      <c r="O19" s="27">
        <v>6438277.0199999996</v>
      </c>
      <c r="P19" s="32">
        <f t="shared" si="5"/>
        <v>0</v>
      </c>
      <c r="Q19" s="26">
        <f t="shared" si="1"/>
        <v>206.10480032575828</v>
      </c>
      <c r="R19">
        <v>61</v>
      </c>
      <c r="S19" s="53">
        <f t="shared" si="6"/>
        <v>45353</v>
      </c>
      <c r="T19" s="35">
        <f t="shared" si="7"/>
        <v>1073046.17</v>
      </c>
      <c r="U19" s="35">
        <f t="shared" si="8"/>
        <v>1075986.022520548</v>
      </c>
      <c r="V19" s="35">
        <f t="shared" si="9"/>
        <v>546813.89300967415</v>
      </c>
      <c r="W19" s="27"/>
      <c r="X19" s="45">
        <v>547028.68799447466</v>
      </c>
      <c r="Y19" s="2">
        <f t="shared" si="10"/>
        <v>-214.79498480050825</v>
      </c>
    </row>
    <row r="20" spans="2:25" x14ac:dyDescent="0.3">
      <c r="B20">
        <v>14</v>
      </c>
      <c r="C20" s="7">
        <v>3</v>
      </c>
      <c r="D20" s="12" t="s">
        <v>32</v>
      </c>
      <c r="E20" s="32">
        <v>10214.89</v>
      </c>
      <c r="F20" s="32">
        <v>10214.89</v>
      </c>
      <c r="G20" s="32">
        <f t="shared" si="2"/>
        <v>0</v>
      </c>
      <c r="H20" s="2">
        <v>2757836.21</v>
      </c>
      <c r="I20" s="2">
        <v>2757836.21</v>
      </c>
      <c r="J20" s="32">
        <f t="shared" si="3"/>
        <v>0</v>
      </c>
      <c r="K20" s="2">
        <v>399005.58999999997</v>
      </c>
      <c r="L20" s="2">
        <v>399005.58999999997</v>
      </c>
      <c r="M20" s="32">
        <f t="shared" si="4"/>
        <v>0</v>
      </c>
      <c r="N20" s="2">
        <v>2358830.62</v>
      </c>
      <c r="O20" s="27">
        <v>2358830.62</v>
      </c>
      <c r="P20" s="32">
        <f t="shared" si="5"/>
        <v>0</v>
      </c>
      <c r="Q20" s="26">
        <f t="shared" si="1"/>
        <v>230.92080482511318</v>
      </c>
      <c r="R20">
        <v>121</v>
      </c>
      <c r="S20" s="53">
        <f t="shared" si="6"/>
        <v>45413</v>
      </c>
      <c r="T20" s="35">
        <f t="shared" si="7"/>
        <v>779831.98092896189</v>
      </c>
      <c r="U20" s="35">
        <f t="shared" si="8"/>
        <v>781968.50690410973</v>
      </c>
      <c r="V20" s="35">
        <f t="shared" si="9"/>
        <v>397394.79372561537</v>
      </c>
      <c r="W20" s="27"/>
      <c r="X20" s="45">
        <v>397550.89511544711</v>
      </c>
      <c r="Y20" s="2">
        <f t="shared" si="10"/>
        <v>-156.10138983174693</v>
      </c>
    </row>
    <row r="21" spans="2:25" x14ac:dyDescent="0.3">
      <c r="B21">
        <v>36</v>
      </c>
      <c r="C21" s="7">
        <v>3</v>
      </c>
      <c r="D21" s="12" t="s">
        <v>33</v>
      </c>
      <c r="E21" s="32">
        <v>5354.2999999999993</v>
      </c>
      <c r="F21" s="32">
        <v>5354.2999999999993</v>
      </c>
      <c r="G21" s="32">
        <f t="shared" si="2"/>
        <v>0</v>
      </c>
      <c r="H21" s="2">
        <v>7298219.9199999999</v>
      </c>
      <c r="I21" s="2">
        <v>7298219.9199999999</v>
      </c>
      <c r="J21" s="32">
        <f t="shared" si="3"/>
        <v>0</v>
      </c>
      <c r="K21" s="2">
        <v>738073.49</v>
      </c>
      <c r="L21" s="2">
        <v>738073.49</v>
      </c>
      <c r="M21" s="32">
        <f t="shared" si="4"/>
        <v>0</v>
      </c>
      <c r="N21" s="2">
        <v>6560146.4299999997</v>
      </c>
      <c r="O21" s="27">
        <v>6560146.4299999997</v>
      </c>
      <c r="P21" s="32">
        <f t="shared" si="5"/>
        <v>0</v>
      </c>
      <c r="Q21" s="26">
        <f t="shared" si="1"/>
        <v>1225.2108454886727</v>
      </c>
      <c r="R21">
        <v>366</v>
      </c>
      <c r="S21" s="53" t="str">
        <f t="shared" si="6"/>
        <v>-</v>
      </c>
      <c r="T21" s="35">
        <f t="shared" si="7"/>
        <v>6560146.4300000006</v>
      </c>
      <c r="U21" s="35">
        <f t="shared" si="8"/>
        <v>6578119.4339178083</v>
      </c>
      <c r="V21" s="35">
        <f t="shared" si="9"/>
        <v>3342986.8242312591</v>
      </c>
      <c r="W21" s="27"/>
      <c r="X21" s="45">
        <v>3344299.9891183968</v>
      </c>
      <c r="Y21" s="2">
        <f t="shared" si="10"/>
        <v>-1313.164887137711</v>
      </c>
    </row>
    <row r="22" spans="2:25" x14ac:dyDescent="0.3">
      <c r="B22">
        <v>123</v>
      </c>
      <c r="C22" s="7">
        <v>3</v>
      </c>
      <c r="D22" s="12" t="s">
        <v>34</v>
      </c>
      <c r="E22" s="32">
        <v>7026.0999999999985</v>
      </c>
      <c r="F22" s="32">
        <v>7026.0999999999985</v>
      </c>
      <c r="G22" s="32">
        <f t="shared" si="2"/>
        <v>0</v>
      </c>
      <c r="H22" s="2">
        <v>3251994.42</v>
      </c>
      <c r="I22" s="2">
        <v>3251994.42</v>
      </c>
      <c r="J22" s="32">
        <f t="shared" si="3"/>
        <v>0</v>
      </c>
      <c r="K22" s="2">
        <v>619155.85000000009</v>
      </c>
      <c r="L22" s="2">
        <v>619155.85000000009</v>
      </c>
      <c r="M22" s="32">
        <f t="shared" si="4"/>
        <v>0</v>
      </c>
      <c r="N22" s="2">
        <v>2632838.5699999998</v>
      </c>
      <c r="O22" s="27">
        <v>2632838.5699999998</v>
      </c>
      <c r="P22" s="32">
        <f t="shared" si="5"/>
        <v>0</v>
      </c>
      <c r="Q22" s="26">
        <f t="shared" si="1"/>
        <v>374.72261567583729</v>
      </c>
      <c r="R22">
        <v>182</v>
      </c>
      <c r="S22" s="53">
        <f t="shared" si="6"/>
        <v>45474</v>
      </c>
      <c r="T22" s="35">
        <f t="shared" si="7"/>
        <v>1309225.7369945354</v>
      </c>
      <c r="U22" s="35">
        <f t="shared" si="8"/>
        <v>1312812.6568219177</v>
      </c>
      <c r="V22" s="35">
        <f t="shared" si="9"/>
        <v>667168.70353718486</v>
      </c>
      <c r="W22" s="27"/>
      <c r="X22" s="45">
        <v>667430.77531949989</v>
      </c>
      <c r="Y22" s="2">
        <f t="shared" si="10"/>
        <v>-262.07178231503349</v>
      </c>
    </row>
    <row r="23" spans="2:25" x14ac:dyDescent="0.3">
      <c r="B23">
        <v>179</v>
      </c>
      <c r="C23" s="7">
        <v>3</v>
      </c>
      <c r="D23" s="12" t="s">
        <v>35</v>
      </c>
      <c r="E23" s="32">
        <v>4882.4299999999994</v>
      </c>
      <c r="F23" s="32">
        <v>4882.4299999999994</v>
      </c>
      <c r="G23" s="32">
        <f t="shared" si="2"/>
        <v>0</v>
      </c>
      <c r="H23" s="2">
        <v>3468534.96</v>
      </c>
      <c r="I23" s="2">
        <v>3468534.96</v>
      </c>
      <c r="J23" s="32">
        <f t="shared" si="3"/>
        <v>0</v>
      </c>
      <c r="K23" s="2">
        <v>13931.97</v>
      </c>
      <c r="L23" s="2">
        <v>13931.97</v>
      </c>
      <c r="M23" s="32">
        <f t="shared" si="4"/>
        <v>0</v>
      </c>
      <c r="N23" s="2">
        <v>3454602.9899999998</v>
      </c>
      <c r="O23" s="27">
        <v>3454602.9899999998</v>
      </c>
      <c r="P23" s="32">
        <f t="shared" si="5"/>
        <v>0</v>
      </c>
      <c r="Q23" s="26">
        <f t="shared" si="1"/>
        <v>707.55811962485893</v>
      </c>
      <c r="R23">
        <v>366</v>
      </c>
      <c r="S23" s="53" t="str">
        <f t="shared" si="6"/>
        <v>-</v>
      </c>
      <c r="T23" s="35">
        <f t="shared" si="7"/>
        <v>3454602.9899999998</v>
      </c>
      <c r="U23" s="35">
        <f t="shared" si="8"/>
        <v>3464067.6557260272</v>
      </c>
      <c r="V23" s="35">
        <f t="shared" si="9"/>
        <v>1760432.0881782377</v>
      </c>
      <c r="W23" s="27"/>
      <c r="X23" s="45">
        <v>1761123.6067889689</v>
      </c>
      <c r="Y23" s="2">
        <f t="shared" si="10"/>
        <v>-691.51861073123291</v>
      </c>
    </row>
    <row r="24" spans="2:25" x14ac:dyDescent="0.3">
      <c r="B24">
        <v>21</v>
      </c>
      <c r="C24" s="7">
        <v>4</v>
      </c>
      <c r="D24" s="12" t="s">
        <v>36</v>
      </c>
      <c r="E24" s="32">
        <v>5250.35</v>
      </c>
      <c r="F24" s="32">
        <v>5250.35</v>
      </c>
      <c r="G24" s="32">
        <f t="shared" si="2"/>
        <v>0</v>
      </c>
      <c r="H24" s="2">
        <v>4814687.16</v>
      </c>
      <c r="I24" s="2">
        <v>4814687.16</v>
      </c>
      <c r="J24" s="32">
        <f t="shared" si="3"/>
        <v>0</v>
      </c>
      <c r="K24" s="2">
        <v>1182975.46</v>
      </c>
      <c r="L24" s="2">
        <v>1182975.46</v>
      </c>
      <c r="M24" s="32">
        <f t="shared" si="4"/>
        <v>0</v>
      </c>
      <c r="N24" s="2">
        <v>3631711.7</v>
      </c>
      <c r="O24" s="27">
        <v>3631711.7</v>
      </c>
      <c r="P24" s="32">
        <f t="shared" si="5"/>
        <v>0</v>
      </c>
      <c r="Q24" s="26">
        <f t="shared" si="1"/>
        <v>691.70849562410126</v>
      </c>
      <c r="R24">
        <v>366</v>
      </c>
      <c r="S24" s="53" t="str">
        <f t="shared" si="6"/>
        <v>-</v>
      </c>
      <c r="T24" s="35">
        <f t="shared" si="7"/>
        <v>3631711.7</v>
      </c>
      <c r="U24" s="35">
        <f t="shared" si="8"/>
        <v>3641661.5950684934</v>
      </c>
      <c r="V24" s="35">
        <f t="shared" si="9"/>
        <v>1850684.9644370677</v>
      </c>
      <c r="W24" s="27"/>
      <c r="X24" s="45">
        <v>1851411.9354483911</v>
      </c>
      <c r="Y24" s="2">
        <f t="shared" si="10"/>
        <v>-726.97101132338867</v>
      </c>
    </row>
    <row r="25" spans="2:25" x14ac:dyDescent="0.3">
      <c r="B25">
        <v>34</v>
      </c>
      <c r="C25" s="7">
        <v>4</v>
      </c>
      <c r="D25" s="12" t="s">
        <v>37</v>
      </c>
      <c r="E25" s="32">
        <v>4214.72</v>
      </c>
      <c r="F25" s="32">
        <v>4214.72</v>
      </c>
      <c r="G25" s="32">
        <f t="shared" si="2"/>
        <v>0</v>
      </c>
      <c r="H25" s="2">
        <v>2305143.46</v>
      </c>
      <c r="I25" s="2">
        <v>2305143.46</v>
      </c>
      <c r="J25" s="32">
        <f t="shared" si="3"/>
        <v>0</v>
      </c>
      <c r="K25" s="2">
        <v>878203.35</v>
      </c>
      <c r="L25" s="2">
        <v>878203.35</v>
      </c>
      <c r="M25" s="32">
        <f t="shared" si="4"/>
        <v>0</v>
      </c>
      <c r="N25" s="2">
        <v>1426940.1099999999</v>
      </c>
      <c r="O25" s="27">
        <v>1426940.1099999999</v>
      </c>
      <c r="P25" s="32">
        <f t="shared" si="5"/>
        <v>0</v>
      </c>
      <c r="Q25" s="26">
        <f t="shared" si="1"/>
        <v>338.56106929997719</v>
      </c>
      <c r="R25">
        <v>271</v>
      </c>
      <c r="S25" s="53">
        <f t="shared" si="6"/>
        <v>45563</v>
      </c>
      <c r="T25" s="35">
        <f t="shared" si="7"/>
        <v>1056559.480355191</v>
      </c>
      <c r="U25" s="35">
        <f t="shared" si="8"/>
        <v>1059454.1638630135</v>
      </c>
      <c r="V25" s="35">
        <f t="shared" si="9"/>
        <v>538412.43629740586</v>
      </c>
      <c r="W25" s="27"/>
      <c r="X25" s="45">
        <v>538623.9310903314</v>
      </c>
      <c r="Y25" s="2">
        <f t="shared" si="10"/>
        <v>-211.49479292554315</v>
      </c>
    </row>
    <row r="26" spans="2:25" x14ac:dyDescent="0.3">
      <c r="B26">
        <v>87</v>
      </c>
      <c r="C26" s="7">
        <v>4</v>
      </c>
      <c r="D26" s="12" t="s">
        <v>38</v>
      </c>
      <c r="E26" s="32">
        <v>9954.0854000000018</v>
      </c>
      <c r="F26" s="32">
        <v>9954.0854000000018</v>
      </c>
      <c r="G26" s="32">
        <f t="shared" si="2"/>
        <v>0</v>
      </c>
      <c r="H26" s="2">
        <v>6944023.5999999996</v>
      </c>
      <c r="I26" s="2">
        <v>6944023.5999999996</v>
      </c>
      <c r="J26" s="32">
        <f t="shared" si="3"/>
        <v>0</v>
      </c>
      <c r="K26" s="2">
        <v>1089668.6900000002</v>
      </c>
      <c r="L26" s="2">
        <v>1089668.6900000002</v>
      </c>
      <c r="M26" s="32">
        <f t="shared" si="4"/>
        <v>0</v>
      </c>
      <c r="N26" s="2">
        <v>5854354.9099999992</v>
      </c>
      <c r="O26" s="27">
        <v>5854354.9099999992</v>
      </c>
      <c r="P26" s="32">
        <f t="shared" si="5"/>
        <v>0</v>
      </c>
      <c r="Q26" s="26">
        <f t="shared" si="1"/>
        <v>588.13589342924445</v>
      </c>
      <c r="R26">
        <v>366</v>
      </c>
      <c r="S26" s="53" t="str">
        <f t="shared" si="6"/>
        <v>-</v>
      </c>
      <c r="T26" s="35">
        <f t="shared" si="7"/>
        <v>5854354.9099999992</v>
      </c>
      <c r="U26" s="35">
        <f t="shared" si="8"/>
        <v>5870394.2385205468</v>
      </c>
      <c r="V26" s="35">
        <f t="shared" si="9"/>
        <v>2983322.329362025</v>
      </c>
      <c r="W26" s="27"/>
      <c r="X26" s="45">
        <v>2984494.2137683695</v>
      </c>
      <c r="Y26" s="2">
        <f t="shared" si="10"/>
        <v>-1171.8844063444994</v>
      </c>
    </row>
    <row r="27" spans="2:25" x14ac:dyDescent="0.3">
      <c r="B27">
        <v>89</v>
      </c>
      <c r="C27" s="7">
        <v>4</v>
      </c>
      <c r="D27" s="12" t="s">
        <v>39</v>
      </c>
      <c r="E27" s="32">
        <v>5453.4100000000008</v>
      </c>
      <c r="F27" s="32">
        <v>5453.4100000000008</v>
      </c>
      <c r="G27" s="32">
        <f t="shared" si="2"/>
        <v>0</v>
      </c>
      <c r="H27" s="2">
        <v>6007313.5899999999</v>
      </c>
      <c r="I27" s="2">
        <v>6007313.5899999999</v>
      </c>
      <c r="J27" s="32">
        <f t="shared" si="3"/>
        <v>0</v>
      </c>
      <c r="K27" s="2">
        <v>1499954.4</v>
      </c>
      <c r="L27" s="2">
        <v>1499954.4</v>
      </c>
      <c r="M27" s="32">
        <f t="shared" si="4"/>
        <v>0</v>
      </c>
      <c r="N27" s="2">
        <v>4507359.1899999995</v>
      </c>
      <c r="O27" s="27">
        <v>4507359.1899999995</v>
      </c>
      <c r="P27" s="32">
        <f t="shared" si="5"/>
        <v>0</v>
      </c>
      <c r="Q27" s="26">
        <f t="shared" si="1"/>
        <v>826.52123900458594</v>
      </c>
      <c r="R27">
        <v>323</v>
      </c>
      <c r="S27" s="53">
        <f t="shared" si="6"/>
        <v>45615</v>
      </c>
      <c r="T27" s="35">
        <f t="shared" si="7"/>
        <v>3977806.0611202181</v>
      </c>
      <c r="U27" s="35">
        <f t="shared" si="8"/>
        <v>3988704.1599178081</v>
      </c>
      <c r="V27" s="35">
        <f t="shared" si="9"/>
        <v>2027051.2851451903</v>
      </c>
      <c r="W27" s="27"/>
      <c r="X27" s="45">
        <v>2027847.5349397706</v>
      </c>
      <c r="Y27" s="2">
        <f t="shared" si="10"/>
        <v>-796.24979458027519</v>
      </c>
    </row>
    <row r="28" spans="2:25" x14ac:dyDescent="0.3">
      <c r="B28">
        <v>143</v>
      </c>
      <c r="C28" s="7">
        <v>4</v>
      </c>
      <c r="D28" s="12" t="s">
        <v>40</v>
      </c>
      <c r="E28" s="32">
        <v>3048.34</v>
      </c>
      <c r="F28" s="32">
        <v>3048.34</v>
      </c>
      <c r="G28" s="32">
        <f t="shared" si="2"/>
        <v>0</v>
      </c>
      <c r="H28" s="2">
        <v>1285390.8999999999</v>
      </c>
      <c r="I28" s="2">
        <v>1285390.8999999999</v>
      </c>
      <c r="J28" s="32">
        <f t="shared" si="3"/>
        <v>0</v>
      </c>
      <c r="K28" s="2">
        <v>831772.11</v>
      </c>
      <c r="L28" s="2">
        <v>831772.11</v>
      </c>
      <c r="M28" s="32">
        <f t="shared" si="4"/>
        <v>0</v>
      </c>
      <c r="N28" s="2">
        <v>453618.78999999992</v>
      </c>
      <c r="O28" s="27">
        <v>453618.78999999992</v>
      </c>
      <c r="P28" s="32">
        <f t="shared" si="5"/>
        <v>0</v>
      </c>
      <c r="Q28" s="26">
        <f t="shared" si="1"/>
        <v>148.80846296672939</v>
      </c>
      <c r="R28">
        <v>366</v>
      </c>
      <c r="S28" s="53" t="str">
        <f t="shared" si="6"/>
        <v>-</v>
      </c>
      <c r="T28" s="35">
        <f t="shared" si="7"/>
        <v>453618.79</v>
      </c>
      <c r="U28" s="35">
        <f t="shared" si="8"/>
        <v>454861.58120547939</v>
      </c>
      <c r="V28" s="35">
        <f t="shared" si="9"/>
        <v>231159.72400538719</v>
      </c>
      <c r="W28" s="27"/>
      <c r="X28" s="45">
        <v>231250.52628755118</v>
      </c>
      <c r="Y28" s="2">
        <f t="shared" si="10"/>
        <v>-90.80228216398973</v>
      </c>
    </row>
    <row r="29" spans="2:25" x14ac:dyDescent="0.3">
      <c r="B29">
        <v>183</v>
      </c>
      <c r="C29" s="7">
        <v>4</v>
      </c>
      <c r="D29" s="12" t="s">
        <v>41</v>
      </c>
      <c r="E29" s="32">
        <v>11725.499999999998</v>
      </c>
      <c r="F29" s="32">
        <v>11725.499999999998</v>
      </c>
      <c r="G29" s="32">
        <f t="shared" si="2"/>
        <v>0</v>
      </c>
      <c r="H29" s="2">
        <v>8412667.5099999998</v>
      </c>
      <c r="I29" s="2">
        <v>8412667.5099999998</v>
      </c>
      <c r="J29" s="32">
        <f t="shared" si="3"/>
        <v>0</v>
      </c>
      <c r="K29" s="2">
        <v>750556.47</v>
      </c>
      <c r="L29" s="2">
        <v>750556.47</v>
      </c>
      <c r="M29" s="32">
        <f t="shared" si="4"/>
        <v>0</v>
      </c>
      <c r="N29" s="2">
        <v>7662111.04</v>
      </c>
      <c r="O29" s="27">
        <v>7662111.04</v>
      </c>
      <c r="P29" s="32">
        <f t="shared" si="5"/>
        <v>0</v>
      </c>
      <c r="Q29" s="26">
        <f t="shared" si="1"/>
        <v>653.45708413287286</v>
      </c>
      <c r="R29">
        <v>366</v>
      </c>
      <c r="S29" s="53" t="str">
        <f t="shared" si="6"/>
        <v>-</v>
      </c>
      <c r="T29" s="35">
        <f t="shared" si="7"/>
        <v>7662111.04</v>
      </c>
      <c r="U29" s="35">
        <f t="shared" si="8"/>
        <v>7683103.1250410955</v>
      </c>
      <c r="V29" s="35">
        <f t="shared" si="9"/>
        <v>3904537.2730371915</v>
      </c>
      <c r="W29" s="27"/>
      <c r="X29" s="45">
        <v>3906071.021603087</v>
      </c>
      <c r="Y29" s="2">
        <f t="shared" si="10"/>
        <v>-1533.7485658954829</v>
      </c>
    </row>
    <row r="30" spans="2:25" x14ac:dyDescent="0.3">
      <c r="B30">
        <v>186</v>
      </c>
      <c r="C30" s="7">
        <v>4</v>
      </c>
      <c r="D30" s="12" t="s">
        <v>42</v>
      </c>
      <c r="E30" s="32">
        <v>11127.839999999998</v>
      </c>
      <c r="F30" s="32">
        <v>11127.839999999998</v>
      </c>
      <c r="G30" s="32">
        <f t="shared" si="2"/>
        <v>0</v>
      </c>
      <c r="H30" s="2">
        <v>10973097.09</v>
      </c>
      <c r="I30" s="2">
        <v>10973097.09</v>
      </c>
      <c r="J30" s="32">
        <f t="shared" si="3"/>
        <v>0</v>
      </c>
      <c r="K30" s="2">
        <v>2484881.61</v>
      </c>
      <c r="L30" s="2">
        <v>2484881.61</v>
      </c>
      <c r="M30" s="32">
        <f t="shared" si="4"/>
        <v>0</v>
      </c>
      <c r="N30" s="2">
        <v>8488215.4800000004</v>
      </c>
      <c r="O30" s="27">
        <v>8488215.4800000004</v>
      </c>
      <c r="P30" s="32">
        <f t="shared" si="5"/>
        <v>0</v>
      </c>
      <c r="Q30" s="26">
        <f t="shared" si="1"/>
        <v>762.79093516801117</v>
      </c>
      <c r="R30">
        <v>91</v>
      </c>
      <c r="S30" s="53">
        <f t="shared" si="6"/>
        <v>45383</v>
      </c>
      <c r="T30" s="35">
        <f t="shared" si="7"/>
        <v>2110457.9472131147</v>
      </c>
      <c r="U30" s="35">
        <f t="shared" si="8"/>
        <v>2116240.0237808223</v>
      </c>
      <c r="V30" s="35">
        <f t="shared" si="9"/>
        <v>1075468.8459945845</v>
      </c>
      <c r="W30" s="27"/>
      <c r="X30" s="45">
        <v>1075891.3029170986</v>
      </c>
      <c r="Y30" s="2">
        <f t="shared" si="10"/>
        <v>-422.45692251413129</v>
      </c>
    </row>
    <row r="31" spans="2:25" x14ac:dyDescent="0.3">
      <c r="B31">
        <v>190</v>
      </c>
      <c r="C31" s="7">
        <v>4</v>
      </c>
      <c r="D31" s="12" t="s">
        <v>43</v>
      </c>
      <c r="E31" s="32">
        <v>3086.37</v>
      </c>
      <c r="F31" s="32">
        <v>3086.37</v>
      </c>
      <c r="G31" s="32">
        <f t="shared" si="2"/>
        <v>0</v>
      </c>
      <c r="H31" s="2">
        <v>3295430.14</v>
      </c>
      <c r="I31" s="2">
        <v>3295430.14</v>
      </c>
      <c r="J31" s="32">
        <f t="shared" si="3"/>
        <v>0</v>
      </c>
      <c r="K31" s="2">
        <v>806204.26000000013</v>
      </c>
      <c r="L31" s="2">
        <v>806204.26000000013</v>
      </c>
      <c r="M31" s="32">
        <f t="shared" si="4"/>
        <v>0</v>
      </c>
      <c r="N31" s="2">
        <v>2489225.88</v>
      </c>
      <c r="O31" s="27">
        <v>2489225.88</v>
      </c>
      <c r="P31" s="32">
        <f t="shared" si="5"/>
        <v>0</v>
      </c>
      <c r="Q31" s="26">
        <f t="shared" si="1"/>
        <v>806.52218625764249</v>
      </c>
      <c r="R31">
        <v>366</v>
      </c>
      <c r="S31" s="53" t="str">
        <f t="shared" si="6"/>
        <v>-</v>
      </c>
      <c r="T31" s="35">
        <f t="shared" si="7"/>
        <v>2489225.88</v>
      </c>
      <c r="U31" s="35">
        <f t="shared" si="8"/>
        <v>2496045.6769315065</v>
      </c>
      <c r="V31" s="35">
        <f t="shared" si="9"/>
        <v>1268485.3010781743</v>
      </c>
      <c r="W31" s="27"/>
      <c r="X31" s="45">
        <v>1268983.5771542725</v>
      </c>
      <c r="Y31" s="2">
        <f t="shared" si="10"/>
        <v>-498.27607609820552</v>
      </c>
    </row>
    <row r="32" spans="2:25" x14ac:dyDescent="0.3">
      <c r="B32">
        <v>324</v>
      </c>
      <c r="C32" s="7">
        <v>4</v>
      </c>
      <c r="D32" s="12" t="s">
        <v>44</v>
      </c>
      <c r="E32" s="32">
        <v>6992.5300000000016</v>
      </c>
      <c r="F32" s="32">
        <v>6992.5300000000016</v>
      </c>
      <c r="G32" s="32">
        <f t="shared" si="2"/>
        <v>0</v>
      </c>
      <c r="H32" s="2">
        <v>6337836.9900000002</v>
      </c>
      <c r="I32" s="2">
        <v>6337836.9900000002</v>
      </c>
      <c r="J32" s="32">
        <f t="shared" si="3"/>
        <v>0</v>
      </c>
      <c r="K32" s="2">
        <v>1748581.6600000001</v>
      </c>
      <c r="L32" s="2">
        <v>1748581.6600000001</v>
      </c>
      <c r="M32" s="32">
        <f t="shared" si="4"/>
        <v>0</v>
      </c>
      <c r="N32" s="2">
        <v>4589255.33</v>
      </c>
      <c r="O32" s="27">
        <v>4589255.33</v>
      </c>
      <c r="P32" s="32">
        <f t="shared" si="5"/>
        <v>0</v>
      </c>
      <c r="Q32" s="26">
        <f t="shared" si="1"/>
        <v>656.30827897770894</v>
      </c>
      <c r="R32">
        <v>366</v>
      </c>
      <c r="S32" s="53" t="str">
        <f t="shared" si="6"/>
        <v>-</v>
      </c>
      <c r="T32" s="35">
        <f t="shared" si="7"/>
        <v>4589255.33</v>
      </c>
      <c r="U32" s="35">
        <f t="shared" si="8"/>
        <v>4601828.632273973</v>
      </c>
      <c r="V32" s="35">
        <f t="shared" si="9"/>
        <v>2338639.886308617</v>
      </c>
      <c r="W32" s="27"/>
      <c r="X32" s="45">
        <v>2339558.5318025504</v>
      </c>
      <c r="Y32" s="2">
        <f t="shared" si="10"/>
        <v>-918.64549393346533</v>
      </c>
    </row>
    <row r="33" spans="2:25" x14ac:dyDescent="0.3">
      <c r="B33">
        <v>601</v>
      </c>
      <c r="C33" s="7">
        <v>4</v>
      </c>
      <c r="D33" s="12" t="s">
        <v>45</v>
      </c>
      <c r="E33" s="32">
        <v>4966.8799999999992</v>
      </c>
      <c r="F33" s="32">
        <v>4966.8799999999992</v>
      </c>
      <c r="G33" s="32">
        <f t="shared" si="2"/>
        <v>0</v>
      </c>
      <c r="H33" s="2">
        <v>3349165.6</v>
      </c>
      <c r="I33" s="2">
        <v>3349165.6</v>
      </c>
      <c r="J33" s="32">
        <f t="shared" si="3"/>
        <v>0</v>
      </c>
      <c r="K33" s="2">
        <v>953316.39</v>
      </c>
      <c r="L33" s="2">
        <v>953316.39</v>
      </c>
      <c r="M33" s="32">
        <f t="shared" si="4"/>
        <v>0</v>
      </c>
      <c r="N33" s="2">
        <v>2395849.21</v>
      </c>
      <c r="O33" s="27">
        <v>2395849.21</v>
      </c>
      <c r="P33" s="32">
        <f t="shared" si="5"/>
        <v>0</v>
      </c>
      <c r="Q33" s="26">
        <f t="shared" si="1"/>
        <v>482.36502794510847</v>
      </c>
      <c r="R33">
        <v>91</v>
      </c>
      <c r="S33" s="53">
        <f t="shared" si="6"/>
        <v>45383</v>
      </c>
      <c r="T33" s="35">
        <f>N33*R33/366</f>
        <v>595689.28445355187</v>
      </c>
      <c r="U33" s="35">
        <f t="shared" si="8"/>
        <v>597321.30989041086</v>
      </c>
      <c r="V33" s="35">
        <f t="shared" si="9"/>
        <v>303557.46636344062</v>
      </c>
      <c r="W33" s="27"/>
      <c r="X33" s="45">
        <v>303676.70733775967</v>
      </c>
      <c r="Y33" s="2">
        <f t="shared" si="10"/>
        <v>-119.24097431905102</v>
      </c>
    </row>
    <row r="34" spans="2:25" x14ac:dyDescent="0.3">
      <c r="B34">
        <v>878</v>
      </c>
      <c r="C34" s="7">
        <v>4</v>
      </c>
      <c r="D34" s="12" t="s">
        <v>46</v>
      </c>
      <c r="E34" s="32">
        <v>6983.0599999999986</v>
      </c>
      <c r="F34" s="32">
        <v>6983.0599999999986</v>
      </c>
      <c r="G34" s="32">
        <f t="shared" si="2"/>
        <v>0</v>
      </c>
      <c r="H34" s="2">
        <v>4751380.28</v>
      </c>
      <c r="I34" s="2">
        <v>4751380.28</v>
      </c>
      <c r="J34" s="32">
        <f t="shared" si="3"/>
        <v>0</v>
      </c>
      <c r="K34" s="2">
        <v>1509021.15</v>
      </c>
      <c r="L34" s="2">
        <v>1509021.15</v>
      </c>
      <c r="M34" s="32">
        <f t="shared" si="4"/>
        <v>0</v>
      </c>
      <c r="N34" s="2">
        <v>3242359.1300000004</v>
      </c>
      <c r="O34" s="27">
        <v>3242359.1300000004</v>
      </c>
      <c r="P34" s="32">
        <f t="shared" si="5"/>
        <v>0</v>
      </c>
      <c r="Q34" s="26">
        <f t="shared" si="1"/>
        <v>464.31781053005432</v>
      </c>
      <c r="R34">
        <v>366</v>
      </c>
      <c r="S34" s="53" t="str">
        <f t="shared" si="6"/>
        <v>-</v>
      </c>
      <c r="T34" s="35">
        <f t="shared" si="7"/>
        <v>3242359.1300000004</v>
      </c>
      <c r="U34" s="35">
        <f t="shared" si="8"/>
        <v>3251242.3056986304</v>
      </c>
      <c r="V34" s="35">
        <f t="shared" si="9"/>
        <v>1652274.6811637753</v>
      </c>
      <c r="W34" s="27"/>
      <c r="X34" s="45">
        <v>1652923.714261807</v>
      </c>
      <c r="Y34" s="2">
        <f t="shared" si="10"/>
        <v>-649.03309803176671</v>
      </c>
    </row>
    <row r="35" spans="2:25" x14ac:dyDescent="0.3">
      <c r="B35">
        <v>8</v>
      </c>
      <c r="C35" s="7">
        <v>5</v>
      </c>
      <c r="D35" s="12" t="s">
        <v>47</v>
      </c>
      <c r="E35" s="32">
        <v>2177.46</v>
      </c>
      <c r="F35" s="32">
        <v>2177.46</v>
      </c>
      <c r="G35" s="32">
        <f t="shared" si="2"/>
        <v>0</v>
      </c>
      <c r="H35" s="2">
        <v>1104778.79</v>
      </c>
      <c r="I35" s="2">
        <v>1104778.79</v>
      </c>
      <c r="J35" s="32">
        <f t="shared" si="3"/>
        <v>0</v>
      </c>
      <c r="K35" s="2">
        <v>347374.5</v>
      </c>
      <c r="L35" s="2">
        <v>347374.5</v>
      </c>
      <c r="M35" s="32">
        <f t="shared" si="4"/>
        <v>0</v>
      </c>
      <c r="N35" s="2">
        <v>757404.29</v>
      </c>
      <c r="O35" s="27">
        <v>757404.29</v>
      </c>
      <c r="P35" s="32">
        <f t="shared" si="5"/>
        <v>0</v>
      </c>
      <c r="Q35" s="26">
        <f t="shared" si="1"/>
        <v>347.83844020096814</v>
      </c>
      <c r="R35">
        <v>121</v>
      </c>
      <c r="S35" s="53">
        <f t="shared" si="6"/>
        <v>45413</v>
      </c>
      <c r="T35" s="35">
        <f t="shared" si="7"/>
        <v>250398.68603825138</v>
      </c>
      <c r="U35" s="35">
        <f t="shared" si="8"/>
        <v>251084.70983561644</v>
      </c>
      <c r="V35" s="35">
        <f t="shared" si="9"/>
        <v>127600.73531326556</v>
      </c>
      <c r="W35" s="27"/>
      <c r="X35" s="45">
        <v>127650.85839600457</v>
      </c>
      <c r="Y35" s="2">
        <f t="shared" si="10"/>
        <v>-50.123082739009988</v>
      </c>
    </row>
    <row r="36" spans="2:25" x14ac:dyDescent="0.3">
      <c r="B36">
        <v>67</v>
      </c>
      <c r="C36" s="7">
        <v>5</v>
      </c>
      <c r="D36" s="12" t="s">
        <v>48</v>
      </c>
      <c r="E36" s="32">
        <v>1061.0468549289158</v>
      </c>
      <c r="F36" s="32">
        <v>1061.0468549289158</v>
      </c>
      <c r="G36" s="32">
        <f t="shared" si="2"/>
        <v>0</v>
      </c>
      <c r="H36" s="2">
        <v>345666.68</v>
      </c>
      <c r="I36" s="2">
        <v>345666.68</v>
      </c>
      <c r="J36" s="32">
        <f t="shared" si="3"/>
        <v>0</v>
      </c>
      <c r="K36" s="2">
        <v>0</v>
      </c>
      <c r="L36" s="2">
        <v>0</v>
      </c>
      <c r="M36" s="32">
        <f t="shared" si="4"/>
        <v>0</v>
      </c>
      <c r="N36" s="2">
        <v>345666.68</v>
      </c>
      <c r="O36" s="27">
        <v>345666.68</v>
      </c>
      <c r="P36" s="32">
        <f t="shared" si="5"/>
        <v>0</v>
      </c>
      <c r="Q36" s="26">
        <f t="shared" si="1"/>
        <v>325.77890259441722</v>
      </c>
      <c r="R36">
        <v>366</v>
      </c>
      <c r="S36" s="53" t="str">
        <f t="shared" si="6"/>
        <v>-</v>
      </c>
      <c r="T36" s="35">
        <f t="shared" si="7"/>
        <v>345666.68</v>
      </c>
      <c r="U36" s="35">
        <f t="shared" si="8"/>
        <v>346613.712</v>
      </c>
      <c r="V36" s="35">
        <f t="shared" si="9"/>
        <v>176148.37856839772</v>
      </c>
      <c r="W36" s="27"/>
      <c r="X36" s="45">
        <v>176217.57174139665</v>
      </c>
      <c r="Y36" s="2">
        <f t="shared" si="10"/>
        <v>-69.193172998930095</v>
      </c>
    </row>
    <row r="37" spans="2:25" x14ac:dyDescent="0.3">
      <c r="B37">
        <v>157</v>
      </c>
      <c r="C37" s="7">
        <v>5</v>
      </c>
      <c r="D37" s="12" t="s">
        <v>49</v>
      </c>
      <c r="E37" s="32">
        <v>286.62167254738563</v>
      </c>
      <c r="F37" s="32">
        <v>286.62167254738563</v>
      </c>
      <c r="G37" s="32">
        <f t="shared" si="2"/>
        <v>0</v>
      </c>
      <c r="H37" s="2">
        <v>202078.69</v>
      </c>
      <c r="I37" s="2">
        <v>202078.69</v>
      </c>
      <c r="J37" s="32">
        <f t="shared" si="3"/>
        <v>0</v>
      </c>
      <c r="K37" s="2">
        <v>112</v>
      </c>
      <c r="L37" s="2">
        <v>112</v>
      </c>
      <c r="M37" s="32">
        <f t="shared" si="4"/>
        <v>0</v>
      </c>
      <c r="N37" s="2">
        <v>201966.69</v>
      </c>
      <c r="O37" s="27">
        <v>201966.69</v>
      </c>
      <c r="P37" s="32">
        <f t="shared" si="5"/>
        <v>0</v>
      </c>
      <c r="Q37" s="26">
        <f t="shared" si="1"/>
        <v>704.6455636274676</v>
      </c>
      <c r="R37">
        <v>366</v>
      </c>
      <c r="S37" s="53" t="str">
        <f t="shared" si="6"/>
        <v>-</v>
      </c>
      <c r="T37" s="35">
        <f t="shared" si="7"/>
        <v>201966.69000000003</v>
      </c>
      <c r="U37" s="35">
        <f t="shared" si="8"/>
        <v>202520.02339726029</v>
      </c>
      <c r="V37" s="35">
        <f t="shared" si="9"/>
        <v>102920.26112648817</v>
      </c>
      <c r="W37" s="27"/>
      <c r="X37" s="45">
        <v>102960.68942614725</v>
      </c>
      <c r="Y37" s="2">
        <f t="shared" si="10"/>
        <v>-40.428299659077311</v>
      </c>
    </row>
    <row r="38" spans="2:25" x14ac:dyDescent="0.3">
      <c r="B38">
        <v>214</v>
      </c>
      <c r="C38" s="7">
        <v>5</v>
      </c>
      <c r="D38" s="12" t="s">
        <v>50</v>
      </c>
      <c r="E38" s="32">
        <v>3678.2500000000005</v>
      </c>
      <c r="F38" s="32">
        <v>3678.2500000000005</v>
      </c>
      <c r="G38" s="32">
        <f t="shared" si="2"/>
        <v>0</v>
      </c>
      <c r="H38" s="2">
        <v>2305271.65</v>
      </c>
      <c r="I38" s="2">
        <v>2305271.65</v>
      </c>
      <c r="J38" s="32">
        <f t="shared" si="3"/>
        <v>0</v>
      </c>
      <c r="K38" s="2">
        <v>915510.1</v>
      </c>
      <c r="L38" s="2">
        <v>915510.1</v>
      </c>
      <c r="M38" s="32">
        <f t="shared" si="4"/>
        <v>0</v>
      </c>
      <c r="N38" s="2">
        <v>1389761.5499999998</v>
      </c>
      <c r="O38" s="27">
        <v>1389761.5499999998</v>
      </c>
      <c r="P38" s="32">
        <f t="shared" si="5"/>
        <v>0</v>
      </c>
      <c r="Q38" s="26">
        <f t="shared" si="1"/>
        <v>377.83227078094194</v>
      </c>
      <c r="R38">
        <v>366</v>
      </c>
      <c r="S38" s="53" t="str">
        <f t="shared" si="6"/>
        <v>-</v>
      </c>
      <c r="T38" s="35">
        <f t="shared" si="7"/>
        <v>1389761.5499999998</v>
      </c>
      <c r="U38" s="35">
        <f t="shared" si="8"/>
        <v>1393569.1158904107</v>
      </c>
      <c r="V38" s="35">
        <f t="shared" si="9"/>
        <v>708208.97064537194</v>
      </c>
      <c r="W38" s="27"/>
      <c r="X38" s="45">
        <v>708487.16353152576</v>
      </c>
      <c r="Y38" s="2">
        <f t="shared" si="10"/>
        <v>-278.19288615381811</v>
      </c>
    </row>
    <row r="39" spans="2:25" x14ac:dyDescent="0.3">
      <c r="B39">
        <v>224</v>
      </c>
      <c r="C39" s="7">
        <v>5</v>
      </c>
      <c r="D39" s="12" t="s">
        <v>51</v>
      </c>
      <c r="E39" s="32">
        <v>187.94761160322201</v>
      </c>
      <c r="F39" s="32">
        <v>187.94761160322201</v>
      </c>
      <c r="G39" s="32">
        <f t="shared" si="2"/>
        <v>0</v>
      </c>
      <c r="H39" s="2">
        <v>99810.35</v>
      </c>
      <c r="I39" s="2">
        <v>99810.35</v>
      </c>
      <c r="J39" s="32">
        <f t="shared" si="3"/>
        <v>0</v>
      </c>
      <c r="K39" s="2">
        <v>30</v>
      </c>
      <c r="L39" s="2">
        <v>30</v>
      </c>
      <c r="M39" s="32">
        <f t="shared" si="4"/>
        <v>0</v>
      </c>
      <c r="N39" s="2">
        <v>99780.35</v>
      </c>
      <c r="O39" s="27">
        <v>99780.35</v>
      </c>
      <c r="P39" s="32">
        <f t="shared" si="5"/>
        <v>0</v>
      </c>
      <c r="Q39" s="26">
        <f t="shared" si="1"/>
        <v>530.89448250423766</v>
      </c>
      <c r="R39">
        <v>366</v>
      </c>
      <c r="S39" s="53" t="str">
        <f t="shared" si="6"/>
        <v>-</v>
      </c>
      <c r="T39" s="35">
        <f t="shared" si="7"/>
        <v>99780.35</v>
      </c>
      <c r="U39" s="35">
        <f t="shared" si="8"/>
        <v>100053.72082191781</v>
      </c>
      <c r="V39" s="35">
        <f t="shared" si="9"/>
        <v>50847.096010200417</v>
      </c>
      <c r="W39" s="27"/>
      <c r="X39" s="45">
        <v>50867.069352784216</v>
      </c>
      <c r="Y39" s="2">
        <f t="shared" si="10"/>
        <v>-19.973342583798512</v>
      </c>
    </row>
    <row r="40" spans="2:25" x14ac:dyDescent="0.3">
      <c r="B40">
        <v>272</v>
      </c>
      <c r="C40" s="7">
        <v>5</v>
      </c>
      <c r="D40" s="12" t="s">
        <v>52</v>
      </c>
      <c r="E40" s="32">
        <v>347.82161640928314</v>
      </c>
      <c r="F40" s="32">
        <v>347.82161640928314</v>
      </c>
      <c r="G40" s="32">
        <f t="shared" si="2"/>
        <v>0</v>
      </c>
      <c r="H40" s="2">
        <v>109333.29</v>
      </c>
      <c r="I40" s="2">
        <v>109333.29</v>
      </c>
      <c r="J40" s="32">
        <f t="shared" si="3"/>
        <v>0</v>
      </c>
      <c r="K40" s="2">
        <v>0</v>
      </c>
      <c r="L40" s="2">
        <v>0</v>
      </c>
      <c r="M40" s="32">
        <f t="shared" si="4"/>
        <v>0</v>
      </c>
      <c r="N40" s="2">
        <v>109333.29</v>
      </c>
      <c r="O40" s="27">
        <v>109333.29</v>
      </c>
      <c r="P40" s="32">
        <f t="shared" si="5"/>
        <v>0</v>
      </c>
      <c r="Q40" s="26">
        <f t="shared" si="1"/>
        <v>314.33724887111975</v>
      </c>
      <c r="R40">
        <v>366</v>
      </c>
      <c r="S40" s="53" t="str">
        <f t="shared" si="6"/>
        <v>-</v>
      </c>
      <c r="T40" s="35">
        <f t="shared" si="7"/>
        <v>109333.29000000001</v>
      </c>
      <c r="U40" s="35">
        <f t="shared" si="8"/>
        <v>109632.83326027397</v>
      </c>
      <c r="V40" s="35">
        <f t="shared" si="9"/>
        <v>55715.181333209242</v>
      </c>
      <c r="W40" s="27"/>
      <c r="X40" s="45">
        <v>55737.066917464901</v>
      </c>
      <c r="Y40" s="2">
        <f t="shared" si="10"/>
        <v>-21.885584255658614</v>
      </c>
    </row>
    <row r="41" spans="2:25" x14ac:dyDescent="0.3">
      <c r="B41">
        <v>754</v>
      </c>
      <c r="C41" s="7">
        <v>5</v>
      </c>
      <c r="D41" s="12" t="s">
        <v>53</v>
      </c>
      <c r="E41" s="32">
        <v>111.69303666737574</v>
      </c>
      <c r="F41" s="32">
        <v>111.69303666737574</v>
      </c>
      <c r="G41" s="32">
        <f t="shared" si="2"/>
        <v>0</v>
      </c>
      <c r="H41" s="2">
        <v>38580.04</v>
      </c>
      <c r="I41" s="2">
        <v>38580.04</v>
      </c>
      <c r="J41" s="32">
        <f t="shared" si="3"/>
        <v>0</v>
      </c>
      <c r="K41" s="2">
        <v>0</v>
      </c>
      <c r="L41" s="2">
        <v>0</v>
      </c>
      <c r="M41" s="32">
        <f t="shared" si="4"/>
        <v>0</v>
      </c>
      <c r="N41" s="2">
        <v>38580.04</v>
      </c>
      <c r="O41" s="27">
        <v>38580.04</v>
      </c>
      <c r="P41" s="32">
        <f t="shared" si="5"/>
        <v>0</v>
      </c>
      <c r="Q41" s="26">
        <f t="shared" si="1"/>
        <v>345.4113268931186</v>
      </c>
      <c r="R41">
        <v>366</v>
      </c>
      <c r="S41" s="53" t="str">
        <f t="shared" si="6"/>
        <v>-</v>
      </c>
      <c r="T41" s="35">
        <f t="shared" si="7"/>
        <v>38580.04</v>
      </c>
      <c r="U41" s="35">
        <f t="shared" si="8"/>
        <v>38685.738739726032</v>
      </c>
      <c r="V41" s="35">
        <f t="shared" si="9"/>
        <v>19660.013198564371</v>
      </c>
      <c r="W41" s="27"/>
      <c r="X41" s="45">
        <v>19667.735885003302</v>
      </c>
      <c r="Y41" s="2">
        <f t="shared" si="10"/>
        <v>-7.7226864389303955</v>
      </c>
    </row>
    <row r="42" spans="2:25" x14ac:dyDescent="0.3">
      <c r="B42">
        <v>885</v>
      </c>
      <c r="C42" s="7">
        <v>5</v>
      </c>
      <c r="D42" s="12" t="s">
        <v>54</v>
      </c>
      <c r="E42" s="32">
        <v>416.59</v>
      </c>
      <c r="F42" s="32">
        <v>416.59</v>
      </c>
      <c r="G42" s="32">
        <f t="shared" si="2"/>
        <v>0</v>
      </c>
      <c r="H42" s="2">
        <v>268308.74</v>
      </c>
      <c r="I42" s="2">
        <v>268308.74</v>
      </c>
      <c r="J42" s="32">
        <f t="shared" si="3"/>
        <v>0</v>
      </c>
      <c r="K42" s="2">
        <v>106302.72</v>
      </c>
      <c r="L42" s="2">
        <v>106302.72</v>
      </c>
      <c r="M42" s="32">
        <f t="shared" si="4"/>
        <v>0</v>
      </c>
      <c r="N42" s="2">
        <v>162006.01999999999</v>
      </c>
      <c r="O42" s="27">
        <v>162006.01999999999</v>
      </c>
      <c r="P42" s="32">
        <f t="shared" si="5"/>
        <v>0</v>
      </c>
      <c r="Q42" s="26">
        <f t="shared" si="1"/>
        <v>388.88600302455654</v>
      </c>
      <c r="R42">
        <v>366</v>
      </c>
      <c r="S42" s="53" t="str">
        <f t="shared" si="6"/>
        <v>-</v>
      </c>
      <c r="T42" s="35">
        <f t="shared" si="7"/>
        <v>162006.01999999999</v>
      </c>
      <c r="U42" s="35">
        <f t="shared" si="8"/>
        <v>162449.87210958902</v>
      </c>
      <c r="V42" s="35">
        <f t="shared" si="9"/>
        <v>82556.692306355384</v>
      </c>
      <c r="W42" s="27"/>
      <c r="X42" s="45">
        <v>82589.121554580095</v>
      </c>
      <c r="Y42" s="2">
        <f t="shared" si="10"/>
        <v>-32.429248224711046</v>
      </c>
    </row>
    <row r="43" spans="2:25" x14ac:dyDescent="0.3">
      <c r="B43">
        <v>923</v>
      </c>
      <c r="C43" s="7">
        <v>5</v>
      </c>
      <c r="D43" s="12" t="s">
        <v>55</v>
      </c>
      <c r="E43" s="32">
        <v>54.709105826072374</v>
      </c>
      <c r="F43" s="32">
        <v>54.709105826072374</v>
      </c>
      <c r="G43" s="32">
        <f t="shared" si="2"/>
        <v>0</v>
      </c>
      <c r="H43" s="2">
        <v>43637.51</v>
      </c>
      <c r="I43" s="2">
        <v>43637.51</v>
      </c>
      <c r="J43" s="32">
        <f t="shared" si="3"/>
        <v>0</v>
      </c>
      <c r="K43" s="2">
        <v>99.12</v>
      </c>
      <c r="L43" s="2">
        <v>99.12</v>
      </c>
      <c r="M43" s="32">
        <f t="shared" si="4"/>
        <v>0</v>
      </c>
      <c r="N43" s="2">
        <v>43538.39</v>
      </c>
      <c r="O43" s="27">
        <v>43538.39</v>
      </c>
      <c r="P43" s="32">
        <f t="shared" si="5"/>
        <v>0</v>
      </c>
      <c r="Q43" s="26">
        <f t="shared" si="1"/>
        <v>795.81615057673241</v>
      </c>
      <c r="R43">
        <v>366</v>
      </c>
      <c r="S43" s="53" t="str">
        <f t="shared" si="6"/>
        <v>-</v>
      </c>
      <c r="T43" s="35">
        <f t="shared" si="7"/>
        <v>43538.39</v>
      </c>
      <c r="U43" s="35">
        <f t="shared" si="8"/>
        <v>43657.673260273972</v>
      </c>
      <c r="V43" s="35">
        <f t="shared" si="9"/>
        <v>22186.740139311492</v>
      </c>
      <c r="W43" s="27"/>
      <c r="X43" s="45">
        <v>22195.455354070884</v>
      </c>
      <c r="Y43" s="2">
        <f t="shared" si="10"/>
        <v>-8.7152147593915288</v>
      </c>
    </row>
    <row r="44" spans="2:25" x14ac:dyDescent="0.3">
      <c r="B44">
        <v>394</v>
      </c>
      <c r="C44" s="7">
        <v>6</v>
      </c>
      <c r="D44" s="12" t="s">
        <v>56</v>
      </c>
      <c r="E44" s="32">
        <v>490.1400000000001</v>
      </c>
      <c r="F44" s="32">
        <v>490.1400000000001</v>
      </c>
      <c r="G44" s="32">
        <f t="shared" si="2"/>
        <v>0</v>
      </c>
      <c r="H44" s="2">
        <v>481994.36</v>
      </c>
      <c r="I44" s="2">
        <v>487679.86</v>
      </c>
      <c r="J44" s="32">
        <f t="shared" si="3"/>
        <v>5685.5</v>
      </c>
      <c r="K44" s="2">
        <v>33171.51</v>
      </c>
      <c r="L44" s="2">
        <v>33171.51</v>
      </c>
      <c r="M44" s="32">
        <f t="shared" si="4"/>
        <v>0</v>
      </c>
      <c r="N44" s="2">
        <v>448822.85</v>
      </c>
      <c r="O44" s="27">
        <v>454508.35</v>
      </c>
      <c r="P44" s="32">
        <f t="shared" si="5"/>
        <v>5685.5</v>
      </c>
      <c r="Q44" s="26">
        <f t="shared" si="1"/>
        <v>915.70337046558097</v>
      </c>
      <c r="R44">
        <v>366</v>
      </c>
      <c r="S44" s="53" t="str">
        <f t="shared" si="6"/>
        <v>-</v>
      </c>
      <c r="T44" s="35">
        <f t="shared" si="7"/>
        <v>448822.85</v>
      </c>
      <c r="U44" s="35">
        <f t="shared" si="8"/>
        <v>455753.57835616439</v>
      </c>
      <c r="V44" s="35">
        <f t="shared" si="9"/>
        <v>231613.03513054198</v>
      </c>
      <c r="W44" s="27"/>
      <c r="X44" s="45">
        <v>228805.60188518345</v>
      </c>
      <c r="Y44" s="2">
        <f t="shared" si="10"/>
        <v>2807.433245358523</v>
      </c>
    </row>
    <row r="45" spans="2:25" x14ac:dyDescent="0.3">
      <c r="B45">
        <v>414</v>
      </c>
      <c r="C45" s="7">
        <v>6</v>
      </c>
      <c r="D45" s="12" t="s">
        <v>57</v>
      </c>
      <c r="E45" s="32">
        <v>218.03857725381519</v>
      </c>
      <c r="F45" s="32">
        <v>218.03857725381519</v>
      </c>
      <c r="G45" s="32">
        <f t="shared" si="2"/>
        <v>0</v>
      </c>
      <c r="H45" s="2">
        <v>257217.03</v>
      </c>
      <c r="I45" s="2">
        <v>257217.03</v>
      </c>
      <c r="J45" s="32">
        <f t="shared" si="3"/>
        <v>0</v>
      </c>
      <c r="K45" s="2">
        <v>9490</v>
      </c>
      <c r="L45" s="2">
        <v>9490</v>
      </c>
      <c r="M45" s="32">
        <f t="shared" si="4"/>
        <v>0</v>
      </c>
      <c r="N45" s="2">
        <v>247727.03</v>
      </c>
      <c r="O45" s="27">
        <v>247727.03</v>
      </c>
      <c r="P45" s="32">
        <f t="shared" si="5"/>
        <v>0</v>
      </c>
      <c r="Q45" s="26">
        <f t="shared" si="1"/>
        <v>1136.161467938882</v>
      </c>
      <c r="R45">
        <v>366</v>
      </c>
      <c r="S45" s="53" t="str">
        <f t="shared" si="6"/>
        <v>-</v>
      </c>
      <c r="T45" s="35">
        <f t="shared" si="7"/>
        <v>247727.03</v>
      </c>
      <c r="U45" s="35">
        <f t="shared" si="8"/>
        <v>248405.73419178082</v>
      </c>
      <c r="V45" s="35">
        <f t="shared" si="9"/>
        <v>126239.28537765</v>
      </c>
      <c r="W45" s="27"/>
      <c r="X45" s="45">
        <v>126288.87366670146</v>
      </c>
      <c r="Y45" s="2">
        <f t="shared" si="10"/>
        <v>-49.588289051462198</v>
      </c>
    </row>
    <row r="46" spans="2:25" x14ac:dyDescent="0.3">
      <c r="B46">
        <v>426</v>
      </c>
      <c r="C46" s="7">
        <v>6</v>
      </c>
      <c r="D46" s="12" t="s">
        <v>58</v>
      </c>
      <c r="E46" s="32">
        <v>364.9656041677481</v>
      </c>
      <c r="F46" s="32">
        <v>364.9656041677481</v>
      </c>
      <c r="G46" s="32">
        <f t="shared" si="2"/>
        <v>0</v>
      </c>
      <c r="H46" s="2">
        <v>212100.56</v>
      </c>
      <c r="I46" s="2">
        <v>212100.56</v>
      </c>
      <c r="J46" s="32">
        <f t="shared" si="3"/>
        <v>0</v>
      </c>
      <c r="K46" s="2">
        <v>0</v>
      </c>
      <c r="L46" s="2">
        <v>0</v>
      </c>
      <c r="M46" s="32">
        <f t="shared" si="4"/>
        <v>0</v>
      </c>
      <c r="N46" s="2">
        <v>212100.56</v>
      </c>
      <c r="O46" s="27">
        <v>212100.56</v>
      </c>
      <c r="P46" s="32">
        <f t="shared" si="5"/>
        <v>0</v>
      </c>
      <c r="Q46" s="26">
        <f t="shared" si="1"/>
        <v>581.1521896252799</v>
      </c>
      <c r="R46">
        <v>366</v>
      </c>
      <c r="S46" s="53" t="str">
        <f t="shared" si="6"/>
        <v>-</v>
      </c>
      <c r="T46" s="35">
        <f t="shared" si="7"/>
        <v>212100.55999999997</v>
      </c>
      <c r="U46" s="35">
        <f t="shared" si="8"/>
        <v>212681.65742465752</v>
      </c>
      <c r="V46" s="35">
        <f t="shared" si="9"/>
        <v>108084.38272803486</v>
      </c>
      <c r="W46" s="27"/>
      <c r="X46" s="45">
        <v>108126.83955592828</v>
      </c>
      <c r="Y46" s="2">
        <f t="shared" si="10"/>
        <v>-42.45682789341663</v>
      </c>
    </row>
    <row r="47" spans="2:25" x14ac:dyDescent="0.3">
      <c r="B47">
        <v>430</v>
      </c>
      <c r="C47" s="7">
        <v>6</v>
      </c>
      <c r="D47" s="12" t="s">
        <v>59</v>
      </c>
      <c r="E47" s="32">
        <v>1916.6227528758138</v>
      </c>
      <c r="F47" s="32">
        <v>1916.6227528758138</v>
      </c>
      <c r="G47" s="32">
        <f t="shared" si="2"/>
        <v>0</v>
      </c>
      <c r="H47" s="2">
        <v>1660927.79</v>
      </c>
      <c r="I47" s="2">
        <v>1660927.79</v>
      </c>
      <c r="J47" s="32">
        <f t="shared" si="3"/>
        <v>0</v>
      </c>
      <c r="K47" s="2">
        <v>245</v>
      </c>
      <c r="L47" s="2">
        <v>245</v>
      </c>
      <c r="M47" s="32">
        <f t="shared" si="4"/>
        <v>0</v>
      </c>
      <c r="N47" s="2">
        <v>1660682.79</v>
      </c>
      <c r="O47" s="27">
        <v>1660682.79</v>
      </c>
      <c r="P47" s="32">
        <f t="shared" si="5"/>
        <v>0</v>
      </c>
      <c r="Q47" s="26">
        <f t="shared" si="1"/>
        <v>866.46304678800959</v>
      </c>
      <c r="R47">
        <v>366</v>
      </c>
      <c r="S47" s="53" t="str">
        <f t="shared" si="6"/>
        <v>-</v>
      </c>
      <c r="T47" s="35">
        <f t="shared" si="7"/>
        <v>1660682.79</v>
      </c>
      <c r="U47" s="35">
        <f t="shared" si="8"/>
        <v>1665232.6058630138</v>
      </c>
      <c r="V47" s="35">
        <f t="shared" si="9"/>
        <v>846267.79987860832</v>
      </c>
      <c r="W47" s="27"/>
      <c r="X47" s="45">
        <v>846600.22391087213</v>
      </c>
      <c r="Y47" s="2">
        <f t="shared" si="10"/>
        <v>-332.42403226380702</v>
      </c>
    </row>
    <row r="48" spans="2:25" x14ac:dyDescent="0.3">
      <c r="B48">
        <v>443</v>
      </c>
      <c r="C48" s="7">
        <v>6</v>
      </c>
      <c r="D48" s="12" t="s">
        <v>60</v>
      </c>
      <c r="E48" s="32">
        <v>13.61</v>
      </c>
      <c r="F48" s="32">
        <v>13.61</v>
      </c>
      <c r="G48" s="32">
        <f t="shared" si="2"/>
        <v>0</v>
      </c>
      <c r="H48" s="2">
        <v>16312.36</v>
      </c>
      <c r="I48" s="2">
        <v>16312.36</v>
      </c>
      <c r="J48" s="32">
        <f t="shared" si="3"/>
        <v>0</v>
      </c>
      <c r="K48" s="2">
        <v>0</v>
      </c>
      <c r="L48" s="2">
        <v>0</v>
      </c>
      <c r="M48" s="32">
        <f t="shared" si="4"/>
        <v>0</v>
      </c>
      <c r="N48" s="2">
        <v>16312.36</v>
      </c>
      <c r="O48" s="27">
        <v>16312.36</v>
      </c>
      <c r="P48" s="32">
        <f t="shared" si="5"/>
        <v>0</v>
      </c>
      <c r="Q48" s="26">
        <f t="shared" si="1"/>
        <v>1198.556943423953</v>
      </c>
      <c r="R48">
        <v>366</v>
      </c>
      <c r="S48" s="53" t="str">
        <f t="shared" si="6"/>
        <v>-</v>
      </c>
      <c r="T48" s="35">
        <f t="shared" si="7"/>
        <v>16312.359999999999</v>
      </c>
      <c r="U48" s="35">
        <f t="shared" si="8"/>
        <v>16357.051397260273</v>
      </c>
      <c r="V48" s="35">
        <f t="shared" si="9"/>
        <v>8312.620020604787</v>
      </c>
      <c r="W48" s="27"/>
      <c r="X48" s="45">
        <v>8315.8853163732438</v>
      </c>
      <c r="Y48" s="2">
        <f t="shared" si="10"/>
        <v>-3.2652957684567809</v>
      </c>
    </row>
    <row r="49" spans="2:25" x14ac:dyDescent="0.3">
      <c r="B49">
        <v>603</v>
      </c>
      <c r="C49" s="7">
        <v>6</v>
      </c>
      <c r="D49" s="12" t="s">
        <v>61</v>
      </c>
      <c r="E49" s="32">
        <v>102.1252959054103</v>
      </c>
      <c r="F49" s="32">
        <v>102.1252959054103</v>
      </c>
      <c r="G49" s="32">
        <f t="shared" si="2"/>
        <v>0</v>
      </c>
      <c r="H49" s="2">
        <v>104640.2</v>
      </c>
      <c r="I49" s="2">
        <v>104640.2</v>
      </c>
      <c r="J49" s="32">
        <f t="shared" si="3"/>
        <v>0</v>
      </c>
      <c r="K49" s="2">
        <v>0</v>
      </c>
      <c r="L49" s="2">
        <v>0</v>
      </c>
      <c r="M49" s="32">
        <f t="shared" si="4"/>
        <v>0</v>
      </c>
      <c r="N49" s="2">
        <v>104640.2</v>
      </c>
      <c r="O49" s="27">
        <v>104640.2</v>
      </c>
      <c r="P49" s="32">
        <f t="shared" si="5"/>
        <v>0</v>
      </c>
      <c r="Q49" s="26">
        <f t="shared" si="1"/>
        <v>1024.6256725358137</v>
      </c>
      <c r="R49">
        <v>366</v>
      </c>
      <c r="S49" s="53" t="str">
        <f t="shared" si="6"/>
        <v>-</v>
      </c>
      <c r="T49" s="35">
        <f t="shared" si="7"/>
        <v>104640.19999999998</v>
      </c>
      <c r="U49" s="35">
        <f t="shared" si="8"/>
        <v>104926.88547945204</v>
      </c>
      <c r="V49" s="35">
        <f t="shared" si="9"/>
        <v>53323.628308846113</v>
      </c>
      <c r="W49" s="27"/>
      <c r="X49" s="45">
        <v>53344.57446269942</v>
      </c>
      <c r="Y49" s="2">
        <f t="shared" si="10"/>
        <v>-20.946153853306896</v>
      </c>
    </row>
    <row r="50" spans="2:25" x14ac:dyDescent="0.3">
      <c r="B50">
        <v>618</v>
      </c>
      <c r="C50" s="7">
        <v>6</v>
      </c>
      <c r="D50" s="12" t="s">
        <v>62</v>
      </c>
      <c r="E50" s="32">
        <v>21.423447844589116</v>
      </c>
      <c r="F50" s="32">
        <v>21.423447844589116</v>
      </c>
      <c r="G50" s="32">
        <f t="shared" si="2"/>
        <v>0</v>
      </c>
      <c r="H50" s="2">
        <v>16634.39</v>
      </c>
      <c r="I50" s="2">
        <v>16634.39</v>
      </c>
      <c r="J50" s="32">
        <f t="shared" si="3"/>
        <v>0</v>
      </c>
      <c r="K50" s="2">
        <v>0</v>
      </c>
      <c r="L50" s="2">
        <v>0</v>
      </c>
      <c r="M50" s="32">
        <f t="shared" si="4"/>
        <v>0</v>
      </c>
      <c r="N50" s="2">
        <v>16634.39</v>
      </c>
      <c r="O50" s="27">
        <v>16634.39</v>
      </c>
      <c r="P50" s="32">
        <f t="shared" si="5"/>
        <v>0</v>
      </c>
      <c r="Q50" s="26">
        <f t="shared" si="1"/>
        <v>776.45718470107602</v>
      </c>
      <c r="R50">
        <v>366</v>
      </c>
      <c r="S50" s="53" t="str">
        <f t="shared" si="6"/>
        <v>-</v>
      </c>
      <c r="T50" s="35">
        <f t="shared" si="7"/>
        <v>16634.39</v>
      </c>
      <c r="U50" s="35">
        <f t="shared" si="8"/>
        <v>16679.963671232876</v>
      </c>
      <c r="V50" s="35">
        <f t="shared" si="9"/>
        <v>8476.723376908556</v>
      </c>
      <c r="W50" s="27"/>
      <c r="X50" s="45">
        <v>8480.05313442236</v>
      </c>
      <c r="Y50" s="2">
        <f t="shared" si="10"/>
        <v>-3.3297575138039974</v>
      </c>
    </row>
    <row r="51" spans="2:25" x14ac:dyDescent="0.3">
      <c r="B51">
        <v>620</v>
      </c>
      <c r="C51" s="7">
        <v>6</v>
      </c>
      <c r="D51" s="12" t="s">
        <v>63</v>
      </c>
      <c r="E51" s="32">
        <v>224.20535897242087</v>
      </c>
      <c r="F51" s="32">
        <v>224.20535897242087</v>
      </c>
      <c r="G51" s="32">
        <f t="shared" si="2"/>
        <v>0</v>
      </c>
      <c r="H51" s="2">
        <v>192735.21</v>
      </c>
      <c r="I51" s="2">
        <v>192735.21</v>
      </c>
      <c r="J51" s="32">
        <f t="shared" si="3"/>
        <v>0</v>
      </c>
      <c r="K51" s="2">
        <v>0</v>
      </c>
      <c r="L51" s="2">
        <v>0</v>
      </c>
      <c r="M51" s="32">
        <f t="shared" si="4"/>
        <v>0</v>
      </c>
      <c r="N51" s="2">
        <v>192735.21</v>
      </c>
      <c r="O51" s="27">
        <v>192735.21</v>
      </c>
      <c r="P51" s="32">
        <f t="shared" si="5"/>
        <v>0</v>
      </c>
      <c r="Q51" s="26">
        <f t="shared" si="1"/>
        <v>859.63694571505778</v>
      </c>
      <c r="R51">
        <v>366</v>
      </c>
      <c r="S51" s="53" t="str">
        <f t="shared" si="6"/>
        <v>-</v>
      </c>
      <c r="T51" s="35">
        <f t="shared" si="7"/>
        <v>192735.21</v>
      </c>
      <c r="U51" s="35">
        <f t="shared" si="8"/>
        <v>193263.25167123287</v>
      </c>
      <c r="V51" s="35">
        <f t="shared" si="9"/>
        <v>98215.988693326275</v>
      </c>
      <c r="W51" s="27"/>
      <c r="X51" s="45">
        <v>98254.569098960157</v>
      </c>
      <c r="Y51" s="2">
        <f t="shared" si="10"/>
        <v>-38.580405633882037</v>
      </c>
    </row>
    <row r="52" spans="2:25" x14ac:dyDescent="0.3">
      <c r="B52">
        <v>622</v>
      </c>
      <c r="C52" s="7">
        <v>6</v>
      </c>
      <c r="D52" s="12" t="s">
        <v>64</v>
      </c>
      <c r="E52" s="32">
        <v>112.89581770991165</v>
      </c>
      <c r="F52" s="32">
        <v>112.89581770991165</v>
      </c>
      <c r="G52" s="32">
        <f t="shared" si="2"/>
        <v>0</v>
      </c>
      <c r="H52" s="2">
        <v>117978.46</v>
      </c>
      <c r="I52" s="2">
        <v>117978.46</v>
      </c>
      <c r="J52" s="32">
        <f t="shared" si="3"/>
        <v>0</v>
      </c>
      <c r="K52" s="2">
        <v>0</v>
      </c>
      <c r="L52" s="2">
        <v>0</v>
      </c>
      <c r="M52" s="32">
        <f t="shared" si="4"/>
        <v>0</v>
      </c>
      <c r="N52" s="2">
        <v>117978.46</v>
      </c>
      <c r="O52" s="27">
        <v>117978.46</v>
      </c>
      <c r="P52" s="32">
        <f t="shared" si="5"/>
        <v>0</v>
      </c>
      <c r="Q52" s="26">
        <f t="shared" si="1"/>
        <v>1045.0206428651618</v>
      </c>
      <c r="R52">
        <v>366</v>
      </c>
      <c r="S52" s="53" t="str">
        <f t="shared" si="6"/>
        <v>-</v>
      </c>
      <c r="T52" s="35">
        <f t="shared" si="7"/>
        <v>117978.45999999999</v>
      </c>
      <c r="U52" s="35">
        <f t="shared" si="8"/>
        <v>118301.68865753425</v>
      </c>
      <c r="V52" s="35">
        <f t="shared" si="9"/>
        <v>60120.675892153005</v>
      </c>
      <c r="W52" s="27"/>
      <c r="X52" s="45">
        <v>60144.292006940021</v>
      </c>
      <c r="Y52" s="2">
        <f t="shared" si="10"/>
        <v>-23.616114787015249</v>
      </c>
    </row>
    <row r="53" spans="2:25" x14ac:dyDescent="0.3">
      <c r="B53">
        <v>623</v>
      </c>
      <c r="C53" s="7">
        <v>6</v>
      </c>
      <c r="D53" s="12" t="s">
        <v>65</v>
      </c>
      <c r="E53" s="32">
        <v>245.2365956074874</v>
      </c>
      <c r="F53" s="32">
        <v>245.2365956074874</v>
      </c>
      <c r="G53" s="32">
        <f t="shared" si="2"/>
        <v>0</v>
      </c>
      <c r="H53" s="2">
        <v>121426.39</v>
      </c>
      <c r="I53" s="2">
        <v>121426.39</v>
      </c>
      <c r="J53" s="32">
        <f t="shared" si="3"/>
        <v>0</v>
      </c>
      <c r="K53" s="2">
        <v>0</v>
      </c>
      <c r="L53" s="2">
        <v>0</v>
      </c>
      <c r="M53" s="32">
        <f t="shared" si="4"/>
        <v>0</v>
      </c>
      <c r="N53" s="2">
        <v>121426.39</v>
      </c>
      <c r="O53" s="27">
        <v>121426.39</v>
      </c>
      <c r="P53" s="32">
        <f t="shared" si="5"/>
        <v>0</v>
      </c>
      <c r="Q53" s="26">
        <f t="shared" si="1"/>
        <v>495.1397637012895</v>
      </c>
      <c r="R53">
        <v>366</v>
      </c>
      <c r="S53" s="53" t="str">
        <f t="shared" si="6"/>
        <v>-</v>
      </c>
      <c r="T53" s="35">
        <f t="shared" si="7"/>
        <v>121426.39</v>
      </c>
      <c r="U53" s="35">
        <f t="shared" si="8"/>
        <v>121759.06504109589</v>
      </c>
      <c r="V53" s="35">
        <f t="shared" si="9"/>
        <v>61877.707489521126</v>
      </c>
      <c r="W53" s="27"/>
      <c r="X53" s="45">
        <v>61902.013787165743</v>
      </c>
      <c r="Y53" s="2">
        <f t="shared" si="10"/>
        <v>-24.306297644616279</v>
      </c>
    </row>
    <row r="54" spans="2:25" x14ac:dyDescent="0.3">
      <c r="B54">
        <v>626</v>
      </c>
      <c r="C54" s="7">
        <v>6</v>
      </c>
      <c r="D54" s="12" t="s">
        <v>66</v>
      </c>
      <c r="E54" s="32">
        <v>22.146859631041885</v>
      </c>
      <c r="F54" s="32">
        <v>22.146859631041885</v>
      </c>
      <c r="G54" s="32">
        <f t="shared" si="2"/>
        <v>0</v>
      </c>
      <c r="H54" s="2">
        <v>18333.96</v>
      </c>
      <c r="I54" s="2">
        <v>18333.96</v>
      </c>
      <c r="J54" s="32">
        <f t="shared" si="3"/>
        <v>0</v>
      </c>
      <c r="K54" s="2">
        <v>0</v>
      </c>
      <c r="L54" s="2">
        <v>0</v>
      </c>
      <c r="M54" s="32">
        <f t="shared" si="4"/>
        <v>0</v>
      </c>
      <c r="N54" s="2">
        <v>18333.96</v>
      </c>
      <c r="O54" s="27">
        <v>18333.96</v>
      </c>
      <c r="P54" s="32">
        <f t="shared" si="5"/>
        <v>0</v>
      </c>
      <c r="Q54" s="26">
        <f t="shared" si="1"/>
        <v>827.83565279397089</v>
      </c>
      <c r="R54">
        <v>366</v>
      </c>
      <c r="S54" s="53" t="str">
        <f t="shared" si="6"/>
        <v>-</v>
      </c>
      <c r="T54" s="35">
        <f t="shared" si="7"/>
        <v>18333.96</v>
      </c>
      <c r="U54" s="35">
        <f t="shared" si="8"/>
        <v>18384.190027397257</v>
      </c>
      <c r="V54" s="35">
        <f t="shared" si="9"/>
        <v>9342.8077208305422</v>
      </c>
      <c r="W54" s="27"/>
      <c r="X54" s="45">
        <v>9346.4776865502245</v>
      </c>
      <c r="Y54" s="2">
        <f t="shared" si="10"/>
        <v>-3.6699657196822955</v>
      </c>
    </row>
    <row r="55" spans="2:25" x14ac:dyDescent="0.3">
      <c r="B55">
        <v>627</v>
      </c>
      <c r="C55" s="7">
        <v>6</v>
      </c>
      <c r="D55" s="12" t="s">
        <v>67</v>
      </c>
      <c r="E55" s="32">
        <v>173.69727099056817</v>
      </c>
      <c r="F55" s="32">
        <v>173.69727099056817</v>
      </c>
      <c r="G55" s="32">
        <f t="shared" si="2"/>
        <v>0</v>
      </c>
      <c r="H55" s="2">
        <v>79686.91</v>
      </c>
      <c r="I55" s="2">
        <v>79686.91</v>
      </c>
      <c r="J55" s="32">
        <f t="shared" si="3"/>
        <v>0</v>
      </c>
      <c r="K55" s="2">
        <v>0</v>
      </c>
      <c r="L55" s="2">
        <v>0</v>
      </c>
      <c r="M55" s="32">
        <f t="shared" si="4"/>
        <v>0</v>
      </c>
      <c r="N55" s="2">
        <v>79686.91</v>
      </c>
      <c r="O55" s="27">
        <v>79686.91</v>
      </c>
      <c r="P55" s="32">
        <f t="shared" si="5"/>
        <v>0</v>
      </c>
      <c r="Q55" s="26">
        <f t="shared" si="1"/>
        <v>458.76892334322878</v>
      </c>
      <c r="R55">
        <v>366</v>
      </c>
      <c r="S55" s="53" t="str">
        <f t="shared" si="6"/>
        <v>-</v>
      </c>
      <c r="T55" s="35">
        <f t="shared" si="7"/>
        <v>79686.91</v>
      </c>
      <c r="U55" s="35">
        <f t="shared" si="8"/>
        <v>79905.230301369869</v>
      </c>
      <c r="V55" s="35">
        <f t="shared" si="9"/>
        <v>40607.674392064167</v>
      </c>
      <c r="W55" s="27"/>
      <c r="X55" s="45">
        <v>40623.625568351628</v>
      </c>
      <c r="Y55" s="2">
        <f t="shared" si="10"/>
        <v>-15.951176287460839</v>
      </c>
    </row>
    <row r="56" spans="2:25" x14ac:dyDescent="0.3">
      <c r="B56">
        <v>634</v>
      </c>
      <c r="C56" s="7">
        <v>6</v>
      </c>
      <c r="D56" s="12" t="s">
        <v>68</v>
      </c>
      <c r="E56" s="32">
        <v>566.29939590427762</v>
      </c>
      <c r="F56" s="32">
        <v>566.29939590427762</v>
      </c>
      <c r="G56" s="32">
        <f t="shared" si="2"/>
        <v>0</v>
      </c>
      <c r="H56" s="2">
        <v>680988.63</v>
      </c>
      <c r="I56" s="2">
        <v>680988.63</v>
      </c>
      <c r="J56" s="32">
        <f t="shared" si="3"/>
        <v>0</v>
      </c>
      <c r="K56" s="2">
        <v>0</v>
      </c>
      <c r="L56" s="2">
        <v>0</v>
      </c>
      <c r="M56" s="32">
        <f t="shared" si="4"/>
        <v>0</v>
      </c>
      <c r="N56" s="2">
        <v>680988.63</v>
      </c>
      <c r="O56" s="27">
        <v>680988.63</v>
      </c>
      <c r="P56" s="32">
        <f t="shared" si="5"/>
        <v>0</v>
      </c>
      <c r="Q56" s="26">
        <f t="shared" si="1"/>
        <v>1202.5240269108613</v>
      </c>
      <c r="R56">
        <v>366</v>
      </c>
      <c r="S56" s="53" t="str">
        <f t="shared" si="6"/>
        <v>-</v>
      </c>
      <c r="T56" s="35">
        <f t="shared" si="7"/>
        <v>680988.63</v>
      </c>
      <c r="U56" s="35">
        <f t="shared" si="8"/>
        <v>682854.35227397259</v>
      </c>
      <c r="V56" s="35">
        <f t="shared" si="9"/>
        <v>347025.18332983245</v>
      </c>
      <c r="W56" s="27"/>
      <c r="X56" s="45">
        <v>347161.49893909483</v>
      </c>
      <c r="Y56" s="2">
        <f t="shared" si="10"/>
        <v>-136.31560926238308</v>
      </c>
    </row>
    <row r="57" spans="2:25" x14ac:dyDescent="0.3">
      <c r="B57">
        <v>644</v>
      </c>
      <c r="C57" s="7">
        <v>6</v>
      </c>
      <c r="D57" s="12" t="s">
        <v>69</v>
      </c>
      <c r="E57" s="32">
        <v>5.7524310729978918</v>
      </c>
      <c r="F57" s="32">
        <v>5.7524310729978918</v>
      </c>
      <c r="G57" s="32">
        <f t="shared" si="2"/>
        <v>0</v>
      </c>
      <c r="H57" s="2">
        <v>23031.53</v>
      </c>
      <c r="I57" s="2">
        <v>23031.53</v>
      </c>
      <c r="J57" s="32">
        <f t="shared" si="3"/>
        <v>0</v>
      </c>
      <c r="K57" s="2">
        <v>0</v>
      </c>
      <c r="L57" s="2">
        <v>0</v>
      </c>
      <c r="M57" s="32">
        <f t="shared" si="4"/>
        <v>0</v>
      </c>
      <c r="N57" s="2">
        <v>23031.53</v>
      </c>
      <c r="O57" s="27">
        <v>23031.53</v>
      </c>
      <c r="P57" s="32">
        <f t="shared" si="5"/>
        <v>0</v>
      </c>
      <c r="Q57" s="26">
        <f t="shared" si="1"/>
        <v>4003.7906943571716</v>
      </c>
      <c r="R57">
        <v>366</v>
      </c>
      <c r="S57" s="53" t="str">
        <f t="shared" si="6"/>
        <v>-</v>
      </c>
      <c r="T57" s="35">
        <f t="shared" si="7"/>
        <v>23031.530000000002</v>
      </c>
      <c r="U57" s="35">
        <f t="shared" si="8"/>
        <v>23094.630082191783</v>
      </c>
      <c r="V57" s="35">
        <f t="shared" si="9"/>
        <v>11736.643709626307</v>
      </c>
      <c r="W57" s="27"/>
      <c r="X57" s="45">
        <v>11741.254002523847</v>
      </c>
      <c r="Y57" s="2">
        <f t="shared" si="10"/>
        <v>-4.6102928975396935</v>
      </c>
    </row>
    <row r="58" spans="2:25" x14ac:dyDescent="0.3">
      <c r="B58">
        <v>646</v>
      </c>
      <c r="C58" s="7">
        <v>6</v>
      </c>
      <c r="D58" s="12" t="s">
        <v>70</v>
      </c>
      <c r="E58" s="32">
        <v>6.8154896987887383</v>
      </c>
      <c r="F58" s="32">
        <v>6.8154896987887383</v>
      </c>
      <c r="G58" s="32">
        <f t="shared" si="2"/>
        <v>0</v>
      </c>
      <c r="H58" s="2">
        <v>105976.71</v>
      </c>
      <c r="I58" s="2">
        <v>105976.71</v>
      </c>
      <c r="J58" s="32">
        <f t="shared" si="3"/>
        <v>0</v>
      </c>
      <c r="K58" s="2">
        <v>0</v>
      </c>
      <c r="L58" s="2">
        <v>0</v>
      </c>
      <c r="M58" s="32">
        <f t="shared" si="4"/>
        <v>0</v>
      </c>
      <c r="N58" s="2">
        <v>105976.71</v>
      </c>
      <c r="O58" s="27">
        <v>105976.71</v>
      </c>
      <c r="P58" s="32">
        <f t="shared" si="5"/>
        <v>0</v>
      </c>
      <c r="Q58" s="26">
        <f t="shared" si="1"/>
        <v>15549.390386260049</v>
      </c>
      <c r="R58">
        <v>366</v>
      </c>
      <c r="S58" s="53" t="str">
        <f t="shared" si="6"/>
        <v>-</v>
      </c>
      <c r="T58" s="35">
        <f t="shared" si="7"/>
        <v>105976.70999999999</v>
      </c>
      <c r="U58" s="35">
        <f t="shared" si="8"/>
        <v>106267.05715068492</v>
      </c>
      <c r="V58" s="35">
        <f t="shared" si="9"/>
        <v>54004.700807475281</v>
      </c>
      <c r="W58" s="27"/>
      <c r="X58" s="45">
        <v>54025.914494686578</v>
      </c>
      <c r="Y58" s="2">
        <f t="shared" si="10"/>
        <v>-21.213687211296929</v>
      </c>
    </row>
    <row r="59" spans="2:25" x14ac:dyDescent="0.3">
      <c r="B59">
        <v>694</v>
      </c>
      <c r="C59" s="7">
        <v>6</v>
      </c>
      <c r="D59" s="12" t="s">
        <v>71</v>
      </c>
      <c r="E59" s="32">
        <v>22.34</v>
      </c>
      <c r="F59" s="32">
        <v>22.34</v>
      </c>
      <c r="G59" s="32">
        <f t="shared" si="2"/>
        <v>0</v>
      </c>
      <c r="H59" s="2">
        <v>93620.4</v>
      </c>
      <c r="I59" s="2">
        <v>93620.4</v>
      </c>
      <c r="J59" s="32">
        <f t="shared" si="3"/>
        <v>0</v>
      </c>
      <c r="K59" s="2">
        <v>0</v>
      </c>
      <c r="L59" s="2">
        <v>0</v>
      </c>
      <c r="M59" s="32">
        <f t="shared" si="4"/>
        <v>0</v>
      </c>
      <c r="N59" s="2">
        <v>93620.4</v>
      </c>
      <c r="O59" s="27">
        <v>93620.4</v>
      </c>
      <c r="P59" s="32">
        <f t="shared" si="5"/>
        <v>0</v>
      </c>
      <c r="Q59" s="26">
        <f t="shared" si="1"/>
        <v>4190.707251566696</v>
      </c>
      <c r="R59">
        <v>366</v>
      </c>
      <c r="S59" s="53" t="str">
        <f t="shared" si="6"/>
        <v>-</v>
      </c>
      <c r="T59" s="35">
        <f t="shared" si="7"/>
        <v>93620.4</v>
      </c>
      <c r="U59" s="35">
        <f t="shared" si="8"/>
        <v>93876.894246575335</v>
      </c>
      <c r="V59" s="35">
        <f t="shared" si="9"/>
        <v>47708.045394843437</v>
      </c>
      <c r="W59" s="27"/>
      <c r="X59" s="45">
        <v>47726.785681102534</v>
      </c>
      <c r="Y59" s="2">
        <f t="shared" si="10"/>
        <v>-18.740286259097047</v>
      </c>
    </row>
    <row r="60" spans="2:25" x14ac:dyDescent="0.3">
      <c r="B60">
        <v>706</v>
      </c>
      <c r="C60" s="7">
        <v>6</v>
      </c>
      <c r="D60" s="12" t="s">
        <v>72</v>
      </c>
      <c r="E60" s="32">
        <v>52.839670921289859</v>
      </c>
      <c r="F60" s="32">
        <v>52.839670921289859</v>
      </c>
      <c r="G60" s="32">
        <f t="shared" si="2"/>
        <v>0</v>
      </c>
      <c r="H60" s="2">
        <v>66553.179999999993</v>
      </c>
      <c r="I60" s="2">
        <v>66553.179999999993</v>
      </c>
      <c r="J60" s="32">
        <f t="shared" si="3"/>
        <v>0</v>
      </c>
      <c r="K60" s="2">
        <v>0</v>
      </c>
      <c r="L60" s="2">
        <v>0</v>
      </c>
      <c r="M60" s="32">
        <f t="shared" si="4"/>
        <v>0</v>
      </c>
      <c r="N60" s="2">
        <v>66553.179999999993</v>
      </c>
      <c r="O60" s="27">
        <v>66553.179999999993</v>
      </c>
      <c r="P60" s="32">
        <f t="shared" si="5"/>
        <v>0</v>
      </c>
      <c r="Q60" s="26">
        <f t="shared" si="1"/>
        <v>1259.5305542144238</v>
      </c>
      <c r="R60">
        <v>366</v>
      </c>
      <c r="S60" s="53" t="str">
        <f t="shared" si="6"/>
        <v>-</v>
      </c>
      <c r="T60" s="35">
        <f t="shared" si="7"/>
        <v>66553.179999999993</v>
      </c>
      <c r="U60" s="35">
        <f t="shared" si="8"/>
        <v>66735.517479452057</v>
      </c>
      <c r="V60" s="35">
        <f t="shared" si="9"/>
        <v>33914.853307731937</v>
      </c>
      <c r="W60" s="27"/>
      <c r="X60" s="45">
        <v>33928.175464491062</v>
      </c>
      <c r="Y60" s="2">
        <f t="shared" si="10"/>
        <v>-13.322156759124482</v>
      </c>
    </row>
    <row r="61" spans="2:25" x14ac:dyDescent="0.3">
      <c r="B61">
        <v>743</v>
      </c>
      <c r="C61" s="7">
        <v>6</v>
      </c>
      <c r="D61" s="12" t="s">
        <v>73</v>
      </c>
      <c r="E61" s="32">
        <v>68.383269417584998</v>
      </c>
      <c r="F61" s="32">
        <v>68.383269417584998</v>
      </c>
      <c r="G61" s="32">
        <f t="shared" si="2"/>
        <v>0</v>
      </c>
      <c r="H61" s="2">
        <v>105588.81</v>
      </c>
      <c r="I61" s="2">
        <v>105588.81</v>
      </c>
      <c r="J61" s="32">
        <f t="shared" si="3"/>
        <v>0</v>
      </c>
      <c r="K61" s="2">
        <v>0</v>
      </c>
      <c r="L61" s="2">
        <v>0</v>
      </c>
      <c r="M61" s="32">
        <f t="shared" si="4"/>
        <v>0</v>
      </c>
      <c r="N61" s="2">
        <v>105588.81</v>
      </c>
      <c r="O61" s="27">
        <v>105588.81</v>
      </c>
      <c r="P61" s="32">
        <f t="shared" si="5"/>
        <v>0</v>
      </c>
      <c r="Q61" s="26">
        <f t="shared" si="1"/>
        <v>1544.073731766435</v>
      </c>
      <c r="R61">
        <v>366</v>
      </c>
      <c r="S61" s="53" t="str">
        <f t="shared" si="6"/>
        <v>-</v>
      </c>
      <c r="T61" s="35">
        <f t="shared" si="7"/>
        <v>105588.81</v>
      </c>
      <c r="U61" s="35">
        <f t="shared" si="8"/>
        <v>105878.0944109589</v>
      </c>
      <c r="V61" s="35">
        <f t="shared" si="9"/>
        <v>53807.030739747956</v>
      </c>
      <c r="W61" s="27"/>
      <c r="X61" s="45">
        <v>53828.166779811407</v>
      </c>
      <c r="Y61" s="2">
        <f t="shared" si="10"/>
        <v>-21.136040063451219</v>
      </c>
    </row>
    <row r="62" spans="2:25" x14ac:dyDescent="0.3">
      <c r="B62">
        <v>747</v>
      </c>
      <c r="C62" s="7">
        <v>6</v>
      </c>
      <c r="D62" s="12" t="s">
        <v>74</v>
      </c>
      <c r="E62" s="32">
        <v>33.241599999999998</v>
      </c>
      <c r="F62" s="32">
        <v>33.241599999999998</v>
      </c>
      <c r="G62" s="32">
        <f t="shared" si="2"/>
        <v>0</v>
      </c>
      <c r="H62" s="2">
        <v>45770.68</v>
      </c>
      <c r="I62" s="2">
        <v>45770.68</v>
      </c>
      <c r="J62" s="32">
        <f t="shared" si="3"/>
        <v>0</v>
      </c>
      <c r="K62" s="2">
        <v>0</v>
      </c>
      <c r="L62" s="2">
        <v>0</v>
      </c>
      <c r="M62" s="32">
        <f t="shared" si="4"/>
        <v>0</v>
      </c>
      <c r="N62" s="2">
        <v>45770.68</v>
      </c>
      <c r="O62" s="27">
        <v>45770.68</v>
      </c>
      <c r="P62" s="32">
        <f t="shared" si="5"/>
        <v>0</v>
      </c>
      <c r="Q62" s="26">
        <f t="shared" si="1"/>
        <v>1376.9096553715826</v>
      </c>
      <c r="R62">
        <v>366</v>
      </c>
      <c r="S62" s="53" t="str">
        <f t="shared" si="6"/>
        <v>-</v>
      </c>
      <c r="T62" s="35">
        <f t="shared" si="7"/>
        <v>45770.68</v>
      </c>
      <c r="U62" s="35">
        <f t="shared" si="8"/>
        <v>45896.079123287673</v>
      </c>
      <c r="V62" s="35">
        <f t="shared" si="9"/>
        <v>23324.293414606782</v>
      </c>
      <c r="W62" s="27"/>
      <c r="X62" s="45">
        <v>23333.455473789112</v>
      </c>
      <c r="Y62" s="2">
        <f t="shared" si="10"/>
        <v>-9.1620591823302675</v>
      </c>
    </row>
    <row r="63" spans="2:25" x14ac:dyDescent="0.3">
      <c r="B63">
        <v>765</v>
      </c>
      <c r="C63" s="7">
        <v>6</v>
      </c>
      <c r="D63" s="12" t="s">
        <v>75</v>
      </c>
      <c r="E63" s="32">
        <v>96.7</v>
      </c>
      <c r="F63" s="32">
        <v>96.7</v>
      </c>
      <c r="G63" s="32">
        <f t="shared" si="2"/>
        <v>0</v>
      </c>
      <c r="H63" s="2">
        <v>93960.47</v>
      </c>
      <c r="I63" s="2">
        <v>93960.47</v>
      </c>
      <c r="J63" s="32">
        <f t="shared" si="3"/>
        <v>0</v>
      </c>
      <c r="K63" s="2">
        <v>0</v>
      </c>
      <c r="L63" s="2">
        <v>0</v>
      </c>
      <c r="M63" s="32">
        <f t="shared" si="4"/>
        <v>0</v>
      </c>
      <c r="N63" s="2">
        <v>93960.47</v>
      </c>
      <c r="O63" s="27">
        <v>93960.47</v>
      </c>
      <c r="P63" s="32">
        <f t="shared" si="5"/>
        <v>0</v>
      </c>
      <c r="Q63" s="26">
        <f t="shared" si="1"/>
        <v>971.66980351602899</v>
      </c>
      <c r="R63">
        <v>366</v>
      </c>
      <c r="S63" s="53" t="str">
        <f t="shared" si="6"/>
        <v>-</v>
      </c>
      <c r="T63" s="35">
        <f t="shared" si="7"/>
        <v>93960.470000000016</v>
      </c>
      <c r="U63" s="35">
        <f t="shared" si="8"/>
        <v>94217.895945205484</v>
      </c>
      <c r="V63" s="35">
        <f t="shared" si="9"/>
        <v>47881.341759710762</v>
      </c>
      <c r="W63" s="27"/>
      <c r="X63" s="45">
        <v>47900.150118838043</v>
      </c>
      <c r="Y63" s="2">
        <f t="shared" si="10"/>
        <v>-18.80835912728071</v>
      </c>
    </row>
    <row r="64" spans="2:25" x14ac:dyDescent="0.3">
      <c r="B64">
        <v>770</v>
      </c>
      <c r="C64" s="7">
        <v>6</v>
      </c>
      <c r="D64" s="12" t="s">
        <v>76</v>
      </c>
      <c r="E64" s="32">
        <v>43.93</v>
      </c>
      <c r="F64" s="32">
        <v>43.93</v>
      </c>
      <c r="G64" s="32">
        <f t="shared" si="2"/>
        <v>0</v>
      </c>
      <c r="H64" s="2">
        <v>26026.73</v>
      </c>
      <c r="I64" s="2">
        <v>26026.73</v>
      </c>
      <c r="J64" s="32">
        <f t="shared" si="3"/>
        <v>0</v>
      </c>
      <c r="K64" s="2">
        <v>0</v>
      </c>
      <c r="L64" s="2">
        <v>0</v>
      </c>
      <c r="M64" s="32">
        <f t="shared" si="4"/>
        <v>0</v>
      </c>
      <c r="N64" s="2">
        <v>26026.73</v>
      </c>
      <c r="O64" s="27">
        <v>26026.73</v>
      </c>
      <c r="P64" s="32">
        <f t="shared" si="5"/>
        <v>0</v>
      </c>
      <c r="Q64" s="26">
        <f t="shared" si="1"/>
        <v>592.4591395401776</v>
      </c>
      <c r="R64">
        <v>366</v>
      </c>
      <c r="S64" s="53" t="str">
        <f t="shared" si="6"/>
        <v>-</v>
      </c>
      <c r="T64" s="35">
        <f t="shared" si="7"/>
        <v>26026.73</v>
      </c>
      <c r="U64" s="35">
        <f t="shared" si="8"/>
        <v>26098.03610958904</v>
      </c>
      <c r="V64" s="35">
        <f t="shared" si="9"/>
        <v>13262.968501729683</v>
      </c>
      <c r="W64" s="27"/>
      <c r="X64" s="45">
        <v>13268.17835311451</v>
      </c>
      <c r="Y64" s="2">
        <f t="shared" si="10"/>
        <v>-5.209851384826834</v>
      </c>
    </row>
    <row r="65" spans="2:25" x14ac:dyDescent="0.3">
      <c r="B65">
        <v>794</v>
      </c>
      <c r="C65" s="7">
        <v>6</v>
      </c>
      <c r="D65" s="12" t="s">
        <v>77</v>
      </c>
      <c r="E65" s="32">
        <v>22.617513082468985</v>
      </c>
      <c r="F65" s="32">
        <v>22.617513082468985</v>
      </c>
      <c r="G65" s="32">
        <f t="shared" si="2"/>
        <v>0</v>
      </c>
      <c r="H65" s="2">
        <v>57402.61</v>
      </c>
      <c r="I65" s="2">
        <v>57402.61</v>
      </c>
      <c r="J65" s="32">
        <f t="shared" si="3"/>
        <v>0</v>
      </c>
      <c r="K65" s="2">
        <v>0</v>
      </c>
      <c r="L65" s="2">
        <v>0</v>
      </c>
      <c r="M65" s="32">
        <f t="shared" si="4"/>
        <v>0</v>
      </c>
      <c r="N65" s="2">
        <v>57402.61</v>
      </c>
      <c r="O65" s="27">
        <v>57402.61</v>
      </c>
      <c r="P65" s="32">
        <f t="shared" si="5"/>
        <v>0</v>
      </c>
      <c r="Q65" s="26">
        <f t="shared" si="1"/>
        <v>2537.9717827816012</v>
      </c>
      <c r="R65">
        <v>366</v>
      </c>
      <c r="S65" s="53" t="str">
        <f t="shared" si="6"/>
        <v>-</v>
      </c>
      <c r="T65" s="35">
        <f t="shared" si="7"/>
        <v>57402.610000000008</v>
      </c>
      <c r="U65" s="35">
        <f t="shared" si="8"/>
        <v>57559.877424657541</v>
      </c>
      <c r="V65" s="35">
        <f t="shared" si="9"/>
        <v>29251.811823731736</v>
      </c>
      <c r="W65" s="27"/>
      <c r="X65" s="45">
        <v>29263.302282471701</v>
      </c>
      <c r="Y65" s="2">
        <f t="shared" si="10"/>
        <v>-11.490458739965106</v>
      </c>
    </row>
    <row r="66" spans="2:25" x14ac:dyDescent="0.3">
      <c r="B66">
        <v>806</v>
      </c>
      <c r="C66" s="7">
        <v>6</v>
      </c>
      <c r="D66" s="12" t="s">
        <v>78</v>
      </c>
      <c r="E66" s="32">
        <v>43.68</v>
      </c>
      <c r="F66" s="32">
        <v>43.68</v>
      </c>
      <c r="G66" s="32">
        <f t="shared" si="2"/>
        <v>0</v>
      </c>
      <c r="H66" s="2">
        <v>57768.15</v>
      </c>
      <c r="I66" s="2">
        <v>57768.15</v>
      </c>
      <c r="J66" s="32">
        <f t="shared" si="3"/>
        <v>0</v>
      </c>
      <c r="K66" s="2">
        <v>0</v>
      </c>
      <c r="L66" s="2">
        <v>0</v>
      </c>
      <c r="M66" s="32">
        <f t="shared" si="4"/>
        <v>0</v>
      </c>
      <c r="N66" s="2">
        <v>57768.15</v>
      </c>
      <c r="O66" s="27">
        <v>57768.15</v>
      </c>
      <c r="P66" s="32">
        <f t="shared" si="5"/>
        <v>0</v>
      </c>
      <c r="Q66" s="26">
        <f t="shared" si="1"/>
        <v>1322.5309065934066</v>
      </c>
      <c r="R66">
        <v>366</v>
      </c>
      <c r="S66" s="53" t="str">
        <f t="shared" si="6"/>
        <v>-</v>
      </c>
      <c r="T66" s="35">
        <f t="shared" si="7"/>
        <v>57768.150000000009</v>
      </c>
      <c r="U66" s="35">
        <f t="shared" si="8"/>
        <v>57926.418904109596</v>
      </c>
      <c r="V66" s="35">
        <f t="shared" si="9"/>
        <v>29438.087452906904</v>
      </c>
      <c r="W66" s="27"/>
      <c r="X66" s="45">
        <v>29449.651082924061</v>
      </c>
      <c r="Y66" s="2">
        <f t="shared" si="10"/>
        <v>-11.563630017157266</v>
      </c>
    </row>
    <row r="67" spans="2:25" x14ac:dyDescent="0.3">
      <c r="B67">
        <v>824</v>
      </c>
      <c r="C67" s="7">
        <v>6</v>
      </c>
      <c r="D67" s="12" t="s">
        <v>79</v>
      </c>
      <c r="E67" s="32">
        <v>33.5</v>
      </c>
      <c r="F67" s="32">
        <v>33.5</v>
      </c>
      <c r="G67" s="32">
        <f t="shared" si="2"/>
        <v>0</v>
      </c>
      <c r="H67" s="2">
        <v>53917.57</v>
      </c>
      <c r="I67" s="2">
        <v>53917.57</v>
      </c>
      <c r="J67" s="32">
        <f t="shared" si="3"/>
        <v>0</v>
      </c>
      <c r="K67" s="2">
        <v>0</v>
      </c>
      <c r="L67" s="2">
        <v>0</v>
      </c>
      <c r="M67" s="32">
        <f t="shared" si="4"/>
        <v>0</v>
      </c>
      <c r="N67" s="2">
        <v>53917.57</v>
      </c>
      <c r="O67" s="27">
        <v>53917.57</v>
      </c>
      <c r="P67" s="32">
        <f t="shared" si="5"/>
        <v>0</v>
      </c>
      <c r="Q67" s="26">
        <f t="shared" si="1"/>
        <v>1609.4797014925373</v>
      </c>
      <c r="R67">
        <v>366</v>
      </c>
      <c r="S67" s="53" t="str">
        <f t="shared" si="6"/>
        <v>-</v>
      </c>
      <c r="T67" s="35">
        <f t="shared" si="7"/>
        <v>53917.57</v>
      </c>
      <c r="U67" s="35">
        <f t="shared" si="8"/>
        <v>54065.289369863014</v>
      </c>
      <c r="V67" s="35">
        <f t="shared" si="9"/>
        <v>27475.869331253114</v>
      </c>
      <c r="W67" s="27"/>
      <c r="X67" s="45">
        <v>27486.662178711515</v>
      </c>
      <c r="Y67" s="2">
        <f t="shared" si="10"/>
        <v>-10.792847458400502</v>
      </c>
    </row>
    <row r="68" spans="2:25" x14ac:dyDescent="0.3">
      <c r="B68">
        <v>826</v>
      </c>
      <c r="C68" s="7">
        <v>6</v>
      </c>
      <c r="D68" s="12" t="s">
        <v>80</v>
      </c>
      <c r="E68" s="32">
        <v>39.69</v>
      </c>
      <c r="F68" s="32">
        <v>39.69</v>
      </c>
      <c r="G68" s="32">
        <f t="shared" si="2"/>
        <v>0</v>
      </c>
      <c r="H68" s="2">
        <v>36989.199999999997</v>
      </c>
      <c r="I68" s="2">
        <v>36989.199999999997</v>
      </c>
      <c r="J68" s="32">
        <f t="shared" si="3"/>
        <v>0</v>
      </c>
      <c r="K68" s="2">
        <v>0</v>
      </c>
      <c r="L68" s="2">
        <v>0</v>
      </c>
      <c r="M68" s="32">
        <f t="shared" si="4"/>
        <v>0</v>
      </c>
      <c r="N68" s="2">
        <v>36989.199999999997</v>
      </c>
      <c r="O68" s="27">
        <v>36989.199999999997</v>
      </c>
      <c r="P68" s="32">
        <f t="shared" si="5"/>
        <v>0</v>
      </c>
      <c r="Q68" s="26">
        <f t="shared" si="1"/>
        <v>931.95263290501384</v>
      </c>
      <c r="R68">
        <v>366</v>
      </c>
      <c r="S68" s="53" t="str">
        <f t="shared" si="6"/>
        <v>-</v>
      </c>
      <c r="T68" s="35">
        <f t="shared" si="7"/>
        <v>36989.199999999997</v>
      </c>
      <c r="U68" s="35">
        <f t="shared" si="8"/>
        <v>37090.540273972598</v>
      </c>
      <c r="V68" s="35">
        <f t="shared" si="9"/>
        <v>18849.336605258501</v>
      </c>
      <c r="W68" s="27"/>
      <c r="X68" s="45">
        <v>18856.740848313377</v>
      </c>
      <c r="Y68" s="2">
        <f t="shared" si="10"/>
        <v>-7.4042430548761331</v>
      </c>
    </row>
    <row r="69" spans="2:25" x14ac:dyDescent="0.3">
      <c r="B69">
        <v>840</v>
      </c>
      <c r="C69" s="7">
        <v>6</v>
      </c>
      <c r="D69" s="12" t="s">
        <v>81</v>
      </c>
      <c r="E69" s="32">
        <v>182.33999999999997</v>
      </c>
      <c r="F69" s="32">
        <v>182.33999999999997</v>
      </c>
      <c r="G69" s="32">
        <f t="shared" si="2"/>
        <v>0</v>
      </c>
      <c r="H69" s="2">
        <v>256979.16</v>
      </c>
      <c r="I69" s="2">
        <v>256979.16</v>
      </c>
      <c r="J69" s="32">
        <f t="shared" si="3"/>
        <v>0</v>
      </c>
      <c r="K69" s="2">
        <v>0</v>
      </c>
      <c r="L69" s="2">
        <v>0</v>
      </c>
      <c r="M69" s="32">
        <f t="shared" si="4"/>
        <v>0</v>
      </c>
      <c r="N69" s="2">
        <v>256979.16</v>
      </c>
      <c r="O69" s="27">
        <v>256979.16</v>
      </c>
      <c r="P69" s="32">
        <f t="shared" si="5"/>
        <v>0</v>
      </c>
      <c r="Q69" s="26">
        <f t="shared" si="1"/>
        <v>1409.3405725567623</v>
      </c>
      <c r="R69">
        <v>182</v>
      </c>
      <c r="S69" s="53">
        <f t="shared" si="6"/>
        <v>45474</v>
      </c>
      <c r="T69" s="35">
        <f t="shared" si="7"/>
        <v>127787.45114754098</v>
      </c>
      <c r="U69" s="35">
        <f t="shared" si="8"/>
        <v>128137.55375342465</v>
      </c>
      <c r="V69" s="35">
        <f t="shared" si="9"/>
        <v>65119.242389887499</v>
      </c>
      <c r="W69" s="27"/>
      <c r="X69" s="45">
        <v>65144.822000899898</v>
      </c>
      <c r="Y69" s="2">
        <f t="shared" si="10"/>
        <v>-25.579611012399255</v>
      </c>
    </row>
    <row r="70" spans="2:25" x14ac:dyDescent="0.3">
      <c r="B70">
        <v>843</v>
      </c>
      <c r="C70" s="7">
        <v>6</v>
      </c>
      <c r="D70" s="12" t="s">
        <v>82</v>
      </c>
      <c r="E70" s="32">
        <v>26</v>
      </c>
      <c r="F70" s="32">
        <v>26</v>
      </c>
      <c r="G70" s="32">
        <f t="shared" si="2"/>
        <v>0</v>
      </c>
      <c r="H70" s="2">
        <v>40503.72</v>
      </c>
      <c r="I70" s="2">
        <v>40503.72</v>
      </c>
      <c r="J70" s="32">
        <f t="shared" si="3"/>
        <v>0</v>
      </c>
      <c r="K70" s="2">
        <v>0</v>
      </c>
      <c r="L70" s="2">
        <v>0</v>
      </c>
      <c r="M70" s="32">
        <f t="shared" si="4"/>
        <v>0</v>
      </c>
      <c r="N70" s="2">
        <v>40503.72</v>
      </c>
      <c r="O70" s="27">
        <v>40503.72</v>
      </c>
      <c r="P70" s="32">
        <f t="shared" si="5"/>
        <v>0</v>
      </c>
      <c r="Q70" s="26">
        <f t="shared" si="1"/>
        <v>1557.8353846153846</v>
      </c>
      <c r="R70">
        <v>366</v>
      </c>
      <c r="S70" s="53" t="str">
        <f t="shared" si="6"/>
        <v>-</v>
      </c>
      <c r="T70" s="35">
        <f t="shared" si="7"/>
        <v>40503.72</v>
      </c>
      <c r="U70" s="35">
        <f t="shared" si="8"/>
        <v>40614.689095890411</v>
      </c>
      <c r="V70" s="35">
        <f t="shared" si="9"/>
        <v>20640.301819048287</v>
      </c>
      <c r="W70" s="27"/>
      <c r="X70" s="45">
        <v>20648.409574487894</v>
      </c>
      <c r="Y70" s="2">
        <f t="shared" si="10"/>
        <v>-8.10775543960699</v>
      </c>
    </row>
    <row r="71" spans="2:25" x14ac:dyDescent="0.3">
      <c r="B71">
        <v>846</v>
      </c>
      <c r="C71" s="7">
        <v>6</v>
      </c>
      <c r="D71" s="12" t="s">
        <v>83</v>
      </c>
      <c r="E71" s="32">
        <v>26</v>
      </c>
      <c r="F71" s="32">
        <v>26</v>
      </c>
      <c r="G71" s="32">
        <f t="shared" si="2"/>
        <v>0</v>
      </c>
      <c r="H71" s="2">
        <v>44386.239999999998</v>
      </c>
      <c r="I71" s="2">
        <v>44386.239999999998</v>
      </c>
      <c r="J71" s="32">
        <f t="shared" si="3"/>
        <v>0</v>
      </c>
      <c r="K71" s="2">
        <v>0</v>
      </c>
      <c r="L71" s="2">
        <v>0</v>
      </c>
      <c r="M71" s="32">
        <f t="shared" si="4"/>
        <v>0</v>
      </c>
      <c r="N71" s="2">
        <v>44386.239999999998</v>
      </c>
      <c r="O71" s="27">
        <v>44386.239999999998</v>
      </c>
      <c r="P71" s="32">
        <f t="shared" si="5"/>
        <v>0</v>
      </c>
      <c r="Q71" s="26">
        <f t="shared" si="1"/>
        <v>1707.1630769230769</v>
      </c>
      <c r="R71">
        <v>366</v>
      </c>
      <c r="S71" s="53" t="str">
        <f t="shared" si="6"/>
        <v>-</v>
      </c>
      <c r="T71" s="35">
        <f t="shared" si="7"/>
        <v>44386.239999999998</v>
      </c>
      <c r="U71" s="35">
        <f t="shared" si="8"/>
        <v>44507.8461369863</v>
      </c>
      <c r="V71" s="35">
        <f t="shared" si="9"/>
        <v>22618.796254090088</v>
      </c>
      <c r="W71" s="27"/>
      <c r="X71" s="45">
        <v>22627.681185617457</v>
      </c>
      <c r="Y71" s="2">
        <f t="shared" si="10"/>
        <v>-8.88493152736919</v>
      </c>
    </row>
    <row r="72" spans="2:25" x14ac:dyDescent="0.3">
      <c r="B72">
        <v>888</v>
      </c>
      <c r="C72" s="7">
        <v>6</v>
      </c>
      <c r="D72" s="12" t="s">
        <v>84</v>
      </c>
      <c r="E72" s="32">
        <v>95.516503225733189</v>
      </c>
      <c r="F72" s="32">
        <v>95.516503225733189</v>
      </c>
      <c r="G72" s="32">
        <f t="shared" si="2"/>
        <v>0</v>
      </c>
      <c r="H72" s="2">
        <v>76939.679999999993</v>
      </c>
      <c r="I72" s="2">
        <v>76939.679999999993</v>
      </c>
      <c r="J72" s="32">
        <f t="shared" si="3"/>
        <v>0</v>
      </c>
      <c r="K72" s="2">
        <v>0</v>
      </c>
      <c r="L72" s="2">
        <v>0</v>
      </c>
      <c r="M72" s="32">
        <f t="shared" si="4"/>
        <v>0</v>
      </c>
      <c r="N72" s="2">
        <v>76939.679999999993</v>
      </c>
      <c r="O72" s="27">
        <v>76939.679999999993</v>
      </c>
      <c r="P72" s="32">
        <f t="shared" si="5"/>
        <v>0</v>
      </c>
      <c r="Q72" s="26">
        <f t="shared" si="1"/>
        <v>805.51190005531532</v>
      </c>
      <c r="R72">
        <v>366</v>
      </c>
      <c r="S72" s="53" t="str">
        <f t="shared" si="6"/>
        <v>-</v>
      </c>
      <c r="T72" s="35">
        <f t="shared" si="7"/>
        <v>76939.679999999993</v>
      </c>
      <c r="U72" s="35">
        <f t="shared" si="8"/>
        <v>77150.473643835619</v>
      </c>
      <c r="V72" s="35">
        <f t="shared" si="9"/>
        <v>39207.712700487587</v>
      </c>
      <c r="W72" s="27"/>
      <c r="X72" s="45">
        <v>39223.113955212866</v>
      </c>
      <c r="Y72" s="2">
        <f t="shared" si="10"/>
        <v>-15.401254725278704</v>
      </c>
    </row>
    <row r="73" spans="2:25" x14ac:dyDescent="0.3">
      <c r="B73">
        <v>889</v>
      </c>
      <c r="C73" s="7">
        <v>6</v>
      </c>
      <c r="D73" s="12" t="s">
        <v>85</v>
      </c>
      <c r="E73" s="32">
        <v>39.658299744679596</v>
      </c>
      <c r="F73" s="32">
        <v>39.658299744679596</v>
      </c>
      <c r="G73" s="32">
        <f t="shared" si="2"/>
        <v>0</v>
      </c>
      <c r="H73" s="2">
        <v>60416.14</v>
      </c>
      <c r="I73" s="2">
        <v>60416.14</v>
      </c>
      <c r="J73" s="32">
        <f t="shared" si="3"/>
        <v>0</v>
      </c>
      <c r="K73" s="2">
        <v>0</v>
      </c>
      <c r="L73" s="2">
        <v>0</v>
      </c>
      <c r="M73" s="32">
        <f t="shared" si="4"/>
        <v>0</v>
      </c>
      <c r="N73" s="2">
        <v>60416.14</v>
      </c>
      <c r="O73" s="27">
        <v>60416.14</v>
      </c>
      <c r="P73" s="32">
        <f t="shared" si="5"/>
        <v>0</v>
      </c>
      <c r="Q73" s="26">
        <f t="shared" si="1"/>
        <v>1523.4173020265498</v>
      </c>
      <c r="R73">
        <v>366</v>
      </c>
      <c r="S73" s="53" t="str">
        <f t="shared" si="6"/>
        <v>-</v>
      </c>
      <c r="T73" s="35">
        <f t="shared" si="7"/>
        <v>60416.139999999992</v>
      </c>
      <c r="U73" s="35">
        <f t="shared" si="8"/>
        <v>60581.663671232869</v>
      </c>
      <c r="V73" s="35">
        <f t="shared" si="9"/>
        <v>30787.477405578447</v>
      </c>
      <c r="W73" s="27"/>
      <c r="X73" s="45">
        <v>30799.571091978731</v>
      </c>
      <c r="Y73" s="2">
        <f t="shared" si="10"/>
        <v>-12.093686400283332</v>
      </c>
    </row>
    <row r="74" spans="2:25" x14ac:dyDescent="0.3">
      <c r="B74">
        <v>891</v>
      </c>
      <c r="C74" s="7">
        <v>6</v>
      </c>
      <c r="D74" s="12" t="s">
        <v>86</v>
      </c>
      <c r="E74" s="32">
        <v>258.70251380109607</v>
      </c>
      <c r="F74" s="32">
        <v>258.70251380109607</v>
      </c>
      <c r="G74" s="32">
        <f t="shared" si="2"/>
        <v>0</v>
      </c>
      <c r="H74" s="2">
        <v>121380.24</v>
      </c>
      <c r="I74" s="2">
        <v>121380.24</v>
      </c>
      <c r="J74" s="32">
        <f t="shared" si="3"/>
        <v>0</v>
      </c>
      <c r="K74" s="2">
        <v>0</v>
      </c>
      <c r="L74" s="2">
        <v>0</v>
      </c>
      <c r="M74" s="32">
        <f t="shared" si="4"/>
        <v>0</v>
      </c>
      <c r="N74" s="2">
        <v>121380.24</v>
      </c>
      <c r="O74" s="27">
        <v>121380.24</v>
      </c>
      <c r="P74" s="32">
        <f t="shared" si="5"/>
        <v>0</v>
      </c>
      <c r="Q74" s="26">
        <f t="shared" si="1"/>
        <v>469.18848300532341</v>
      </c>
      <c r="R74">
        <v>366</v>
      </c>
      <c r="S74" s="53" t="str">
        <f t="shared" si="6"/>
        <v>-</v>
      </c>
      <c r="T74" s="35">
        <f t="shared" si="7"/>
        <v>121380.24</v>
      </c>
      <c r="U74" s="35">
        <f t="shared" si="8"/>
        <v>121712.78860273973</v>
      </c>
      <c r="V74" s="35">
        <f t="shared" si="9"/>
        <v>61854.189898323355</v>
      </c>
      <c r="W74" s="27"/>
      <c r="X74" s="45">
        <v>61878.486957979127</v>
      </c>
      <c r="Y74" s="2">
        <f t="shared" si="10"/>
        <v>-24.297059655771591</v>
      </c>
    </row>
    <row r="75" spans="2:25" x14ac:dyDescent="0.3">
      <c r="B75">
        <v>904</v>
      </c>
      <c r="C75" s="7">
        <v>6</v>
      </c>
      <c r="D75" s="12" t="s">
        <v>87</v>
      </c>
      <c r="E75" s="32">
        <v>30.787458178612162</v>
      </c>
      <c r="F75" s="32">
        <v>30.787458178612162</v>
      </c>
      <c r="G75" s="32">
        <f t="shared" si="2"/>
        <v>0</v>
      </c>
      <c r="H75" s="2">
        <v>14722.53</v>
      </c>
      <c r="I75" s="2">
        <v>14722.53</v>
      </c>
      <c r="J75" s="32">
        <f t="shared" si="3"/>
        <v>0</v>
      </c>
      <c r="K75" s="2">
        <v>0</v>
      </c>
      <c r="L75" s="2">
        <v>0</v>
      </c>
      <c r="M75" s="32">
        <f t="shared" si="4"/>
        <v>0</v>
      </c>
      <c r="N75" s="2">
        <v>14722.53</v>
      </c>
      <c r="O75" s="27">
        <v>14722.53</v>
      </c>
      <c r="P75" s="32">
        <f t="shared" si="5"/>
        <v>0</v>
      </c>
      <c r="Q75" s="26">
        <f t="shared" si="1"/>
        <v>478.19894434246089</v>
      </c>
      <c r="R75">
        <v>366</v>
      </c>
      <c r="S75" s="53" t="str">
        <f t="shared" si="6"/>
        <v>-</v>
      </c>
      <c r="T75" s="35">
        <f t="shared" si="7"/>
        <v>14722.53</v>
      </c>
      <c r="U75" s="35">
        <f t="shared" si="8"/>
        <v>14762.865698630138</v>
      </c>
      <c r="V75" s="35">
        <f t="shared" si="9"/>
        <v>7502.4581134768114</v>
      </c>
      <c r="W75" s="27"/>
      <c r="X75" s="45">
        <v>7505.4051680360535</v>
      </c>
      <c r="Y75" s="2">
        <f t="shared" si="10"/>
        <v>-2.9470545592421331</v>
      </c>
    </row>
    <row r="76" spans="2:25" x14ac:dyDescent="0.3">
      <c r="B76">
        <v>917</v>
      </c>
      <c r="C76" s="7">
        <v>6</v>
      </c>
      <c r="D76" s="12" t="s">
        <v>88</v>
      </c>
      <c r="E76" s="32">
        <v>122.61458483234482</v>
      </c>
      <c r="F76" s="32">
        <v>122.61458483234482</v>
      </c>
      <c r="G76" s="32">
        <f t="shared" si="2"/>
        <v>0</v>
      </c>
      <c r="H76" s="2">
        <v>55375.6</v>
      </c>
      <c r="I76" s="2">
        <v>55375.6</v>
      </c>
      <c r="J76" s="32">
        <f t="shared" si="3"/>
        <v>0</v>
      </c>
      <c r="K76" s="2">
        <v>111.36</v>
      </c>
      <c r="L76" s="2">
        <v>111.36</v>
      </c>
      <c r="M76" s="32">
        <f t="shared" si="4"/>
        <v>0</v>
      </c>
      <c r="N76" s="2">
        <v>55264.24</v>
      </c>
      <c r="O76" s="27">
        <v>55264.24</v>
      </c>
      <c r="P76" s="32">
        <f t="shared" si="5"/>
        <v>0</v>
      </c>
      <c r="Q76" s="26">
        <f t="shared" si="1"/>
        <v>450.7150603296069</v>
      </c>
      <c r="R76">
        <v>366</v>
      </c>
      <c r="S76" s="53" t="str">
        <f t="shared" si="6"/>
        <v>-</v>
      </c>
      <c r="T76" s="35">
        <f t="shared" si="7"/>
        <v>55264.24</v>
      </c>
      <c r="U76" s="35">
        <f t="shared" si="8"/>
        <v>55415.64887671233</v>
      </c>
      <c r="V76" s="35">
        <f t="shared" si="9"/>
        <v>28162.11926707772</v>
      </c>
      <c r="W76" s="27"/>
      <c r="X76" s="45">
        <v>28173.181681652863</v>
      </c>
      <c r="Y76" s="2">
        <f t="shared" si="10"/>
        <v>-11.062414575142611</v>
      </c>
    </row>
    <row r="77" spans="2:25" x14ac:dyDescent="0.3">
      <c r="B77">
        <v>957</v>
      </c>
      <c r="C77" s="7">
        <v>6</v>
      </c>
      <c r="D77" s="12" t="s">
        <v>89</v>
      </c>
      <c r="E77" s="32">
        <v>78.485820927796993</v>
      </c>
      <c r="F77" s="32">
        <v>78.485820927796993</v>
      </c>
      <c r="G77" s="32">
        <f t="shared" si="2"/>
        <v>0</v>
      </c>
      <c r="H77" s="2">
        <v>42477.919999999998</v>
      </c>
      <c r="I77" s="2">
        <v>42477.919999999998</v>
      </c>
      <c r="J77" s="32">
        <f t="shared" si="3"/>
        <v>0</v>
      </c>
      <c r="K77" s="2">
        <v>0</v>
      </c>
      <c r="L77" s="2">
        <v>0</v>
      </c>
      <c r="M77" s="32">
        <f t="shared" si="4"/>
        <v>0</v>
      </c>
      <c r="N77" s="2">
        <v>42477.919999999998</v>
      </c>
      <c r="O77" s="27">
        <v>42477.919999999998</v>
      </c>
      <c r="P77" s="32">
        <f t="shared" si="5"/>
        <v>0</v>
      </c>
      <c r="Q77" s="26">
        <f t="shared" ref="Q77:Q140" si="11">IFERROR(N77/E77,"n.a.")</f>
        <v>541.21775752435008</v>
      </c>
      <c r="R77">
        <v>366</v>
      </c>
      <c r="S77" s="53" t="str">
        <f t="shared" si="6"/>
        <v>-</v>
      </c>
      <c r="T77" s="35">
        <f t="shared" si="7"/>
        <v>42477.919999999998</v>
      </c>
      <c r="U77" s="35">
        <f t="shared" si="8"/>
        <v>42594.297863013693</v>
      </c>
      <c r="V77" s="35">
        <f t="shared" si="9"/>
        <v>21646.33494023234</v>
      </c>
      <c r="W77" s="27"/>
      <c r="X77" s="45">
        <v>21654.837877417944</v>
      </c>
      <c r="Y77" s="2">
        <f t="shared" si="10"/>
        <v>-8.5029371856035141</v>
      </c>
    </row>
    <row r="78" spans="2:25" x14ac:dyDescent="0.3">
      <c r="B78">
        <v>959</v>
      </c>
      <c r="C78" s="7">
        <v>6</v>
      </c>
      <c r="D78" s="12" t="s">
        <v>90</v>
      </c>
      <c r="E78" s="32">
        <v>242.18896169433989</v>
      </c>
      <c r="F78" s="32">
        <v>242.18896169433989</v>
      </c>
      <c r="G78" s="32">
        <f t="shared" ref="G78:G141" si="12">F78-E78</f>
        <v>0</v>
      </c>
      <c r="H78" s="2">
        <v>116847.69</v>
      </c>
      <c r="I78" s="2">
        <v>116847.69</v>
      </c>
      <c r="J78" s="32">
        <f t="shared" ref="J78:J141" si="13">I78-H78</f>
        <v>0</v>
      </c>
      <c r="K78" s="2">
        <v>0</v>
      </c>
      <c r="L78" s="2">
        <v>0</v>
      </c>
      <c r="M78" s="32">
        <f t="shared" ref="M78:M141" si="14">L78-K78</f>
        <v>0</v>
      </c>
      <c r="N78" s="2">
        <v>116847.69</v>
      </c>
      <c r="O78" s="27">
        <v>116847.69</v>
      </c>
      <c r="P78" s="32">
        <f t="shared" ref="P78:P141" si="15">O78-N78</f>
        <v>0</v>
      </c>
      <c r="Q78" s="26">
        <f t="shared" si="11"/>
        <v>482.464969429409</v>
      </c>
      <c r="R78">
        <v>366</v>
      </c>
      <c r="S78" s="53" t="str">
        <f t="shared" ref="S78:S141" si="16">IF(R78=366,"-",R78+$S$8)</f>
        <v>-</v>
      </c>
      <c r="T78" s="35">
        <f t="shared" ref="T78:T141" si="17">N78*R78/366</f>
        <v>116847.69</v>
      </c>
      <c r="U78" s="35">
        <f t="shared" ref="U78:U141" si="18">O78*R78/365</f>
        <v>117167.82065753425</v>
      </c>
      <c r="V78" s="35">
        <f t="shared" ref="V78:V141" si="19">U78*(E$8/U$11)</f>
        <v>59544.44649673142</v>
      </c>
      <c r="W78" s="27"/>
      <c r="X78" s="45">
        <v>59567.836261775294</v>
      </c>
      <c r="Y78" s="2">
        <f t="shared" ref="Y78:Y141" si="20">V78-X78</f>
        <v>-23.389765043873922</v>
      </c>
    </row>
    <row r="79" spans="2:25" x14ac:dyDescent="0.3">
      <c r="B79">
        <v>970</v>
      </c>
      <c r="C79" s="7">
        <v>6</v>
      </c>
      <c r="D79" s="12" t="s">
        <v>91</v>
      </c>
      <c r="E79" s="32">
        <v>148.60622198730672</v>
      </c>
      <c r="F79" s="32">
        <v>148.60622198730672</v>
      </c>
      <c r="G79" s="32">
        <f t="shared" si="12"/>
        <v>0</v>
      </c>
      <c r="H79" s="2">
        <v>97424.3</v>
      </c>
      <c r="I79" s="2">
        <v>97424.3</v>
      </c>
      <c r="J79" s="32">
        <f t="shared" si="13"/>
        <v>0</v>
      </c>
      <c r="K79" s="2">
        <v>600</v>
      </c>
      <c r="L79" s="2">
        <v>600</v>
      </c>
      <c r="M79" s="32">
        <f t="shared" si="14"/>
        <v>0</v>
      </c>
      <c r="N79" s="2">
        <v>96824.3</v>
      </c>
      <c r="O79" s="27">
        <v>96824.3</v>
      </c>
      <c r="P79" s="32">
        <f t="shared" si="15"/>
        <v>0</v>
      </c>
      <c r="Q79" s="26">
        <f t="shared" si="11"/>
        <v>651.54943517957338</v>
      </c>
      <c r="R79">
        <v>366</v>
      </c>
      <c r="S79" s="53" t="str">
        <f t="shared" si="16"/>
        <v>-</v>
      </c>
      <c r="T79" s="35">
        <f t="shared" si="17"/>
        <v>96824.300000000017</v>
      </c>
      <c r="U79" s="35">
        <f t="shared" si="18"/>
        <v>97089.572054794538</v>
      </c>
      <c r="V79" s="35">
        <f t="shared" si="19"/>
        <v>49340.721677368827</v>
      </c>
      <c r="W79" s="27"/>
      <c r="X79" s="45">
        <v>49360.103298242444</v>
      </c>
      <c r="Y79" s="2">
        <f t="shared" si="20"/>
        <v>-19.381620873617067</v>
      </c>
    </row>
    <row r="80" spans="2:25" x14ac:dyDescent="0.3">
      <c r="B80">
        <v>980</v>
      </c>
      <c r="C80" s="7">
        <v>6</v>
      </c>
      <c r="D80" s="12" t="s">
        <v>92</v>
      </c>
      <c r="E80" s="32">
        <v>36.875010757739695</v>
      </c>
      <c r="F80" s="32">
        <v>36.875010757739695</v>
      </c>
      <c r="G80" s="32">
        <f t="shared" si="12"/>
        <v>0</v>
      </c>
      <c r="H80" s="2">
        <v>46936.86</v>
      </c>
      <c r="I80" s="2">
        <v>46936.86</v>
      </c>
      <c r="J80" s="32">
        <f t="shared" si="13"/>
        <v>0</v>
      </c>
      <c r="K80" s="2">
        <v>0</v>
      </c>
      <c r="L80" s="2">
        <v>0</v>
      </c>
      <c r="M80" s="32">
        <f t="shared" si="14"/>
        <v>0</v>
      </c>
      <c r="N80" s="2">
        <v>46936.86</v>
      </c>
      <c r="O80" s="27">
        <v>46936.86</v>
      </c>
      <c r="P80" s="32">
        <f t="shared" si="15"/>
        <v>0</v>
      </c>
      <c r="Q80" s="26">
        <f t="shared" si="11"/>
        <v>1272.86362866073</v>
      </c>
      <c r="R80">
        <v>366</v>
      </c>
      <c r="S80" s="53" t="str">
        <f t="shared" si="16"/>
        <v>-</v>
      </c>
      <c r="T80" s="35">
        <f t="shared" si="17"/>
        <v>46936.860000000008</v>
      </c>
      <c r="U80" s="35">
        <f t="shared" si="18"/>
        <v>47065.454136986307</v>
      </c>
      <c r="V80" s="35">
        <f t="shared" si="19"/>
        <v>23918.567401671127</v>
      </c>
      <c r="W80" s="27"/>
      <c r="X80" s="45">
        <v>23927.962898726288</v>
      </c>
      <c r="Y80" s="2">
        <f t="shared" si="20"/>
        <v>-9.3954970551603765</v>
      </c>
    </row>
    <row r="81" spans="2:25" x14ac:dyDescent="0.3">
      <c r="B81">
        <v>986</v>
      </c>
      <c r="C81" s="7">
        <v>6</v>
      </c>
      <c r="D81" s="12" t="s">
        <v>93</v>
      </c>
      <c r="E81" s="32">
        <v>12.189378435111168</v>
      </c>
      <c r="F81" s="32">
        <v>12.189378435111168</v>
      </c>
      <c r="G81" s="32">
        <f t="shared" si="12"/>
        <v>0</v>
      </c>
      <c r="H81" s="2">
        <v>61639.61</v>
      </c>
      <c r="I81" s="2">
        <v>61639.61</v>
      </c>
      <c r="J81" s="32">
        <f t="shared" si="13"/>
        <v>0</v>
      </c>
      <c r="K81" s="2">
        <v>0</v>
      </c>
      <c r="L81" s="2">
        <v>0</v>
      </c>
      <c r="M81" s="32">
        <f t="shared" si="14"/>
        <v>0</v>
      </c>
      <c r="N81" s="2">
        <v>61639.61</v>
      </c>
      <c r="O81" s="27">
        <v>61639.61</v>
      </c>
      <c r="P81" s="32">
        <f t="shared" si="15"/>
        <v>0</v>
      </c>
      <c r="Q81" s="26">
        <f t="shared" si="11"/>
        <v>5056.8296265582176</v>
      </c>
      <c r="R81">
        <v>366</v>
      </c>
      <c r="S81" s="53" t="str">
        <f t="shared" si="16"/>
        <v>-</v>
      </c>
      <c r="T81" s="35">
        <f t="shared" si="17"/>
        <v>61639.610000000008</v>
      </c>
      <c r="U81" s="35">
        <f t="shared" si="18"/>
        <v>61808.485643835622</v>
      </c>
      <c r="V81" s="35">
        <f t="shared" si="19"/>
        <v>31410.945819505643</v>
      </c>
      <c r="W81" s="27"/>
      <c r="X81" s="45">
        <v>31423.284411696008</v>
      </c>
      <c r="Y81" s="2">
        <f t="shared" si="20"/>
        <v>-12.338592190364579</v>
      </c>
    </row>
    <row r="82" spans="2:25" x14ac:dyDescent="0.3">
      <c r="B82">
        <v>988</v>
      </c>
      <c r="C82" s="7">
        <v>6</v>
      </c>
      <c r="D82" s="12" t="s">
        <v>94</v>
      </c>
      <c r="E82" s="32">
        <v>69.020457071318646</v>
      </c>
      <c r="F82" s="32">
        <v>69.020457071318646</v>
      </c>
      <c r="G82" s="32">
        <f t="shared" si="12"/>
        <v>0</v>
      </c>
      <c r="H82" s="2">
        <v>135404.57999999999</v>
      </c>
      <c r="I82" s="2">
        <v>135404.57999999999</v>
      </c>
      <c r="J82" s="32">
        <f t="shared" si="13"/>
        <v>0</v>
      </c>
      <c r="K82" s="2">
        <v>0</v>
      </c>
      <c r="L82" s="2">
        <v>0</v>
      </c>
      <c r="M82" s="32">
        <f t="shared" si="14"/>
        <v>0</v>
      </c>
      <c r="N82" s="2">
        <v>135404.57999999999</v>
      </c>
      <c r="O82" s="27">
        <v>135404.57999999999</v>
      </c>
      <c r="P82" s="32">
        <f t="shared" si="15"/>
        <v>0</v>
      </c>
      <c r="Q82" s="26">
        <f t="shared" si="11"/>
        <v>1961.8035832490477</v>
      </c>
      <c r="R82">
        <v>366</v>
      </c>
      <c r="S82" s="53" t="str">
        <f t="shared" si="16"/>
        <v>-</v>
      </c>
      <c r="T82" s="35">
        <f t="shared" si="17"/>
        <v>135404.57999999999</v>
      </c>
      <c r="U82" s="35">
        <f t="shared" si="18"/>
        <v>135775.55145205479</v>
      </c>
      <c r="V82" s="35">
        <f t="shared" si="19"/>
        <v>69000.857177599217</v>
      </c>
      <c r="W82" s="27"/>
      <c r="X82" s="45">
        <v>69027.961532953312</v>
      </c>
      <c r="Y82" s="2">
        <f t="shared" si="20"/>
        <v>-27.104355354094878</v>
      </c>
    </row>
    <row r="83" spans="2:25" x14ac:dyDescent="0.3">
      <c r="B83">
        <v>989</v>
      </c>
      <c r="C83" s="7">
        <v>6</v>
      </c>
      <c r="D83" s="12" t="s">
        <v>95</v>
      </c>
      <c r="E83" s="32">
        <v>191.2333633180555</v>
      </c>
      <c r="F83" s="32">
        <v>191.2333633180555</v>
      </c>
      <c r="G83" s="32">
        <f t="shared" si="12"/>
        <v>0</v>
      </c>
      <c r="H83" s="2">
        <v>334687.49</v>
      </c>
      <c r="I83" s="2">
        <v>334687.49</v>
      </c>
      <c r="J83" s="32">
        <f t="shared" si="13"/>
        <v>0</v>
      </c>
      <c r="K83" s="2">
        <v>28367.34</v>
      </c>
      <c r="L83" s="2">
        <v>28367.34</v>
      </c>
      <c r="M83" s="32">
        <f t="shared" si="14"/>
        <v>0</v>
      </c>
      <c r="N83" s="2">
        <v>306320.14999999997</v>
      </c>
      <c r="O83" s="27">
        <v>306320.14999999997</v>
      </c>
      <c r="P83" s="32">
        <f t="shared" si="15"/>
        <v>0</v>
      </c>
      <c r="Q83" s="26">
        <f t="shared" si="11"/>
        <v>1601.8133273665978</v>
      </c>
      <c r="R83">
        <v>366</v>
      </c>
      <c r="S83" s="53" t="str">
        <f t="shared" si="16"/>
        <v>-</v>
      </c>
      <c r="T83" s="35">
        <f t="shared" si="17"/>
        <v>306320.14999999997</v>
      </c>
      <c r="U83" s="35">
        <f t="shared" si="18"/>
        <v>307159.3832876712</v>
      </c>
      <c r="V83" s="35">
        <f t="shared" si="19"/>
        <v>156097.76951984025</v>
      </c>
      <c r="W83" s="27"/>
      <c r="X83" s="45">
        <v>156159.08657571618</v>
      </c>
      <c r="Y83" s="2">
        <f t="shared" si="20"/>
        <v>-61.317055875930237</v>
      </c>
    </row>
    <row r="84" spans="2:25" x14ac:dyDescent="0.3">
      <c r="B84">
        <v>39</v>
      </c>
      <c r="C84" s="7">
        <v>7</v>
      </c>
      <c r="D84" s="12" t="s">
        <v>96</v>
      </c>
      <c r="E84" s="32">
        <v>251.81</v>
      </c>
      <c r="F84" s="32">
        <v>251.81</v>
      </c>
      <c r="G84" s="32">
        <f t="shared" si="12"/>
        <v>0</v>
      </c>
      <c r="H84" s="2">
        <v>213262.53</v>
      </c>
      <c r="I84" s="2">
        <v>213262.53</v>
      </c>
      <c r="J84" s="32">
        <f t="shared" si="13"/>
        <v>0</v>
      </c>
      <c r="K84" s="2">
        <v>417.1</v>
      </c>
      <c r="L84" s="2">
        <v>417.1</v>
      </c>
      <c r="M84" s="32">
        <f t="shared" si="14"/>
        <v>0</v>
      </c>
      <c r="N84" s="2">
        <v>212845.43</v>
      </c>
      <c r="O84" s="27">
        <v>212845.43</v>
      </c>
      <c r="P84" s="32">
        <f t="shared" si="15"/>
        <v>0</v>
      </c>
      <c r="Q84" s="26">
        <f t="shared" si="11"/>
        <v>845.26202295381438</v>
      </c>
      <c r="R84">
        <v>366</v>
      </c>
      <c r="S84" s="53" t="str">
        <f t="shared" si="16"/>
        <v>-</v>
      </c>
      <c r="T84" s="35">
        <f t="shared" si="17"/>
        <v>212845.43</v>
      </c>
      <c r="U84" s="35">
        <f t="shared" si="18"/>
        <v>213428.56816438356</v>
      </c>
      <c r="V84" s="35">
        <f t="shared" si="19"/>
        <v>108463.9612362794</v>
      </c>
      <c r="W84" s="27"/>
      <c r="X84" s="45">
        <v>108506.56716711434</v>
      </c>
      <c r="Y84" s="2">
        <f t="shared" si="20"/>
        <v>-42.605930834935862</v>
      </c>
    </row>
    <row r="85" spans="2:25" x14ac:dyDescent="0.3">
      <c r="B85">
        <v>59</v>
      </c>
      <c r="C85" s="7">
        <v>7</v>
      </c>
      <c r="D85" s="12" t="s">
        <v>97</v>
      </c>
      <c r="E85" s="32">
        <v>201.34597997060382</v>
      </c>
      <c r="F85" s="32">
        <v>201.34597997060382</v>
      </c>
      <c r="G85" s="32">
        <f t="shared" si="12"/>
        <v>0</v>
      </c>
      <c r="H85" s="2">
        <v>166449.59</v>
      </c>
      <c r="I85" s="2">
        <v>166449.59</v>
      </c>
      <c r="J85" s="32">
        <f t="shared" si="13"/>
        <v>0</v>
      </c>
      <c r="K85" s="2">
        <v>0</v>
      </c>
      <c r="L85" s="2">
        <v>0</v>
      </c>
      <c r="M85" s="32">
        <f t="shared" si="14"/>
        <v>0</v>
      </c>
      <c r="N85" s="2">
        <v>166449.59</v>
      </c>
      <c r="O85" s="27">
        <v>166449.59</v>
      </c>
      <c r="P85" s="32">
        <f t="shared" si="15"/>
        <v>0</v>
      </c>
      <c r="Q85" s="26">
        <f t="shared" si="11"/>
        <v>826.6844464652404</v>
      </c>
      <c r="R85">
        <v>366</v>
      </c>
      <c r="S85" s="53" t="str">
        <f t="shared" si="16"/>
        <v>-</v>
      </c>
      <c r="T85" s="35">
        <f t="shared" si="17"/>
        <v>166449.59</v>
      </c>
      <c r="U85" s="35">
        <f t="shared" si="18"/>
        <v>166905.61627397258</v>
      </c>
      <c r="V85" s="35">
        <f t="shared" si="19"/>
        <v>84821.092365265242</v>
      </c>
      <c r="W85" s="27"/>
      <c r="X85" s="45">
        <v>84854.411096698881</v>
      </c>
      <c r="Y85" s="2">
        <f t="shared" si="20"/>
        <v>-33.318731433639186</v>
      </c>
    </row>
    <row r="86" spans="2:25" x14ac:dyDescent="0.3">
      <c r="B86">
        <v>128</v>
      </c>
      <c r="C86" s="7">
        <v>7</v>
      </c>
      <c r="D86" s="12" t="s">
        <v>98</v>
      </c>
      <c r="E86" s="32">
        <v>153.91588097777665</v>
      </c>
      <c r="F86" s="32">
        <v>153.91588097777665</v>
      </c>
      <c r="G86" s="32">
        <f t="shared" si="12"/>
        <v>0</v>
      </c>
      <c r="H86" s="2">
        <v>123367.79</v>
      </c>
      <c r="I86" s="2">
        <v>123367.79</v>
      </c>
      <c r="J86" s="32">
        <f t="shared" si="13"/>
        <v>0</v>
      </c>
      <c r="K86" s="2">
        <v>283.2</v>
      </c>
      <c r="L86" s="2">
        <v>283.2</v>
      </c>
      <c r="M86" s="32">
        <f t="shared" si="14"/>
        <v>0</v>
      </c>
      <c r="N86" s="2">
        <v>123084.59</v>
      </c>
      <c r="O86" s="27">
        <v>123084.59</v>
      </c>
      <c r="P86" s="32">
        <f t="shared" si="15"/>
        <v>0</v>
      </c>
      <c r="Q86" s="26">
        <f t="shared" si="11"/>
        <v>799.68739559611606</v>
      </c>
      <c r="R86">
        <v>181</v>
      </c>
      <c r="S86" s="53">
        <f t="shared" si="16"/>
        <v>45473</v>
      </c>
      <c r="T86" s="35">
        <f t="shared" si="17"/>
        <v>60869.701612021854</v>
      </c>
      <c r="U86" s="35">
        <f t="shared" si="18"/>
        <v>61036.467917808215</v>
      </c>
      <c r="V86" s="35">
        <f t="shared" si="19"/>
        <v>31018.607992242221</v>
      </c>
      <c r="W86" s="27"/>
      <c r="X86" s="45">
        <v>31030.79246947918</v>
      </c>
      <c r="Y86" s="2">
        <f t="shared" si="20"/>
        <v>-12.184477236958628</v>
      </c>
    </row>
    <row r="87" spans="2:25" x14ac:dyDescent="0.3">
      <c r="B87">
        <v>205</v>
      </c>
      <c r="C87" s="7">
        <v>7</v>
      </c>
      <c r="D87" s="12" t="s">
        <v>99</v>
      </c>
      <c r="E87" s="32">
        <v>541.49551167153493</v>
      </c>
      <c r="F87" s="32">
        <v>541.49551167153493</v>
      </c>
      <c r="G87" s="32">
        <f t="shared" si="12"/>
        <v>0</v>
      </c>
      <c r="H87" s="2">
        <v>498331.08</v>
      </c>
      <c r="I87" s="2">
        <v>498331.08</v>
      </c>
      <c r="J87" s="32">
        <f t="shared" si="13"/>
        <v>0</v>
      </c>
      <c r="K87" s="2">
        <v>0</v>
      </c>
      <c r="L87" s="2">
        <v>0</v>
      </c>
      <c r="M87" s="32">
        <f t="shared" si="14"/>
        <v>0</v>
      </c>
      <c r="N87" s="2">
        <v>498331.08</v>
      </c>
      <c r="O87" s="27">
        <v>498331.08</v>
      </c>
      <c r="P87" s="32">
        <f t="shared" si="15"/>
        <v>0</v>
      </c>
      <c r="Q87" s="26">
        <f t="shared" si="11"/>
        <v>920.28663074548626</v>
      </c>
      <c r="R87">
        <v>366</v>
      </c>
      <c r="S87" s="53" t="str">
        <f t="shared" si="16"/>
        <v>-</v>
      </c>
      <c r="T87" s="35">
        <f t="shared" si="17"/>
        <v>498331.08</v>
      </c>
      <c r="U87" s="35">
        <f t="shared" si="18"/>
        <v>499696.37063013698</v>
      </c>
      <c r="V87" s="35">
        <f t="shared" si="19"/>
        <v>253944.67216868716</v>
      </c>
      <c r="W87" s="27"/>
      <c r="X87" s="45">
        <v>254044.42464881972</v>
      </c>
      <c r="Y87" s="2">
        <f t="shared" si="20"/>
        <v>-99.752480132563505</v>
      </c>
    </row>
    <row r="88" spans="2:25" x14ac:dyDescent="0.3">
      <c r="B88">
        <v>238</v>
      </c>
      <c r="C88" s="7">
        <v>7</v>
      </c>
      <c r="D88" s="12" t="s">
        <v>100</v>
      </c>
      <c r="E88" s="32">
        <v>42.637716377432859</v>
      </c>
      <c r="F88" s="32">
        <v>42.637716377432859</v>
      </c>
      <c r="G88" s="32">
        <f t="shared" si="12"/>
        <v>0</v>
      </c>
      <c r="H88" s="2">
        <v>20550.79</v>
      </c>
      <c r="I88" s="2">
        <v>20550.79</v>
      </c>
      <c r="J88" s="32">
        <f t="shared" si="13"/>
        <v>0</v>
      </c>
      <c r="K88" s="2">
        <v>0</v>
      </c>
      <c r="L88" s="2">
        <v>0</v>
      </c>
      <c r="M88" s="32">
        <f t="shared" si="14"/>
        <v>0</v>
      </c>
      <c r="N88" s="2">
        <v>20550.79</v>
      </c>
      <c r="O88" s="27">
        <v>20550.79</v>
      </c>
      <c r="P88" s="32">
        <f t="shared" si="15"/>
        <v>0</v>
      </c>
      <c r="Q88" s="26">
        <f t="shared" si="11"/>
        <v>481.98617904586115</v>
      </c>
      <c r="R88">
        <v>366</v>
      </c>
      <c r="S88" s="53" t="str">
        <f t="shared" si="16"/>
        <v>-</v>
      </c>
      <c r="T88" s="35">
        <f t="shared" si="17"/>
        <v>20550.79</v>
      </c>
      <c r="U88" s="35">
        <f t="shared" si="18"/>
        <v>20607.093534246578</v>
      </c>
      <c r="V88" s="35">
        <f t="shared" si="19"/>
        <v>10472.482730472149</v>
      </c>
      <c r="W88" s="27"/>
      <c r="X88" s="45">
        <v>10476.596445938547</v>
      </c>
      <c r="Y88" s="2">
        <f t="shared" si="20"/>
        <v>-4.1137154663974798</v>
      </c>
    </row>
    <row r="89" spans="2:25" x14ac:dyDescent="0.3">
      <c r="B89">
        <v>239</v>
      </c>
      <c r="C89" s="7">
        <v>7</v>
      </c>
      <c r="D89" s="12" t="s">
        <v>101</v>
      </c>
      <c r="E89" s="32">
        <v>2794.88</v>
      </c>
      <c r="F89" s="32">
        <v>2794.88</v>
      </c>
      <c r="G89" s="32">
        <f t="shared" si="12"/>
        <v>0</v>
      </c>
      <c r="H89" s="2">
        <v>1833598.93</v>
      </c>
      <c r="I89" s="2">
        <v>1833598.93</v>
      </c>
      <c r="J89" s="32">
        <f t="shared" si="13"/>
        <v>0</v>
      </c>
      <c r="K89" s="2">
        <v>591144.57999999996</v>
      </c>
      <c r="L89" s="2">
        <v>591144.57999999996</v>
      </c>
      <c r="M89" s="32">
        <f t="shared" si="14"/>
        <v>0</v>
      </c>
      <c r="N89" s="2">
        <v>1242454.3500000001</v>
      </c>
      <c r="O89" s="27">
        <v>1242454.3500000001</v>
      </c>
      <c r="P89" s="32">
        <f t="shared" si="15"/>
        <v>0</v>
      </c>
      <c r="Q89" s="26">
        <f t="shared" si="11"/>
        <v>444.54658160636592</v>
      </c>
      <c r="R89">
        <v>366</v>
      </c>
      <c r="S89" s="53" t="str">
        <f t="shared" si="16"/>
        <v>-</v>
      </c>
      <c r="T89" s="35">
        <f t="shared" si="17"/>
        <v>1242454.3500000001</v>
      </c>
      <c r="U89" s="35">
        <f t="shared" si="18"/>
        <v>1245858.3345205481</v>
      </c>
      <c r="V89" s="35">
        <f t="shared" si="19"/>
        <v>633142.65406706987</v>
      </c>
      <c r="W89" s="27"/>
      <c r="X89" s="45">
        <v>633391.36001345387</v>
      </c>
      <c r="Y89" s="2">
        <f t="shared" si="20"/>
        <v>-248.7059463839978</v>
      </c>
    </row>
    <row r="90" spans="2:25" x14ac:dyDescent="0.3">
      <c r="B90">
        <v>271</v>
      </c>
      <c r="C90" s="7">
        <v>7</v>
      </c>
      <c r="D90" s="12" t="s">
        <v>102</v>
      </c>
      <c r="E90" s="32">
        <v>612.54999999999995</v>
      </c>
      <c r="F90" s="32">
        <v>612.54999999999995</v>
      </c>
      <c r="G90" s="32">
        <f t="shared" si="12"/>
        <v>0</v>
      </c>
      <c r="H90" s="2">
        <v>798422.88</v>
      </c>
      <c r="I90" s="2">
        <v>798422.88</v>
      </c>
      <c r="J90" s="32">
        <f t="shared" si="13"/>
        <v>0</v>
      </c>
      <c r="K90" s="2">
        <v>213948.4</v>
      </c>
      <c r="L90" s="2">
        <v>213948.4</v>
      </c>
      <c r="M90" s="32">
        <f t="shared" si="14"/>
        <v>0</v>
      </c>
      <c r="N90" s="2">
        <v>584474.48</v>
      </c>
      <c r="O90" s="27">
        <v>584474.48</v>
      </c>
      <c r="P90" s="32">
        <f t="shared" si="15"/>
        <v>0</v>
      </c>
      <c r="Q90" s="26">
        <f t="shared" si="11"/>
        <v>954.16615786466411</v>
      </c>
      <c r="R90">
        <v>366</v>
      </c>
      <c r="S90" s="53" t="str">
        <f t="shared" si="16"/>
        <v>-</v>
      </c>
      <c r="T90" s="35">
        <f t="shared" si="17"/>
        <v>584474.48</v>
      </c>
      <c r="U90" s="35">
        <f t="shared" si="18"/>
        <v>586075.77994520555</v>
      </c>
      <c r="V90" s="35">
        <f t="shared" si="19"/>
        <v>297842.51107629872</v>
      </c>
      <c r="W90" s="27"/>
      <c r="X90" s="45">
        <v>297959.50714837632</v>
      </c>
      <c r="Y90" s="2">
        <f t="shared" si="20"/>
        <v>-116.99607207759982</v>
      </c>
    </row>
    <row r="91" spans="2:25" x14ac:dyDescent="0.3">
      <c r="B91">
        <v>282</v>
      </c>
      <c r="C91" s="7">
        <v>7</v>
      </c>
      <c r="D91" s="12" t="s">
        <v>103</v>
      </c>
      <c r="E91" s="32">
        <v>117.8376789498962</v>
      </c>
      <c r="F91" s="32">
        <v>117.8376789498962</v>
      </c>
      <c r="G91" s="32">
        <f t="shared" si="12"/>
        <v>0</v>
      </c>
      <c r="H91" s="2">
        <v>71677.62</v>
      </c>
      <c r="I91" s="2">
        <v>71677.62</v>
      </c>
      <c r="J91" s="32">
        <f t="shared" si="13"/>
        <v>0</v>
      </c>
      <c r="K91" s="2">
        <v>0</v>
      </c>
      <c r="L91" s="2">
        <v>0</v>
      </c>
      <c r="M91" s="32">
        <f t="shared" si="14"/>
        <v>0</v>
      </c>
      <c r="N91" s="2">
        <v>71677.62</v>
      </c>
      <c r="O91" s="27">
        <v>71677.62</v>
      </c>
      <c r="P91" s="32">
        <f t="shared" si="15"/>
        <v>0</v>
      </c>
      <c r="Q91" s="26">
        <f t="shared" si="11"/>
        <v>608.27420090713804</v>
      </c>
      <c r="R91">
        <v>366</v>
      </c>
      <c r="S91" s="53" t="str">
        <f t="shared" si="16"/>
        <v>-</v>
      </c>
      <c r="T91" s="35">
        <f t="shared" si="17"/>
        <v>71677.62</v>
      </c>
      <c r="U91" s="35">
        <f t="shared" si="18"/>
        <v>71873.997041095892</v>
      </c>
      <c r="V91" s="35">
        <f t="shared" si="19"/>
        <v>36526.218097277284</v>
      </c>
      <c r="W91" s="27"/>
      <c r="X91" s="45">
        <v>36540.566029108064</v>
      </c>
      <c r="Y91" s="2">
        <f t="shared" si="20"/>
        <v>-14.347931830779999</v>
      </c>
    </row>
    <row r="92" spans="2:25" x14ac:dyDescent="0.3">
      <c r="B92">
        <v>290</v>
      </c>
      <c r="C92" s="7">
        <v>7</v>
      </c>
      <c r="D92" s="12" t="s">
        <v>104</v>
      </c>
      <c r="E92" s="32">
        <v>294.68607397108332</v>
      </c>
      <c r="F92" s="32">
        <v>294.68607397108332</v>
      </c>
      <c r="G92" s="32">
        <f t="shared" si="12"/>
        <v>0</v>
      </c>
      <c r="H92" s="2">
        <v>299263.81</v>
      </c>
      <c r="I92" s="2">
        <v>299263.81</v>
      </c>
      <c r="J92" s="32">
        <f t="shared" si="13"/>
        <v>0</v>
      </c>
      <c r="K92" s="2">
        <v>67923.289999999994</v>
      </c>
      <c r="L92" s="2">
        <v>67923.289999999994</v>
      </c>
      <c r="M92" s="32">
        <f t="shared" si="14"/>
        <v>0</v>
      </c>
      <c r="N92" s="2">
        <v>231340.52000000002</v>
      </c>
      <c r="O92" s="27">
        <v>231340.52000000002</v>
      </c>
      <c r="P92" s="32">
        <f t="shared" si="15"/>
        <v>0</v>
      </c>
      <c r="Q92" s="26">
        <f t="shared" si="11"/>
        <v>785.04055818633901</v>
      </c>
      <c r="R92">
        <v>366</v>
      </c>
      <c r="S92" s="53" t="str">
        <f t="shared" si="16"/>
        <v>-</v>
      </c>
      <c r="T92" s="35">
        <f t="shared" si="17"/>
        <v>231340.52000000002</v>
      </c>
      <c r="U92" s="35">
        <f t="shared" si="18"/>
        <v>231974.32964383563</v>
      </c>
      <c r="V92" s="35">
        <f t="shared" si="19"/>
        <v>117888.87923814348</v>
      </c>
      <c r="W92" s="27"/>
      <c r="X92" s="45">
        <v>117935.18738859068</v>
      </c>
      <c r="Y92" s="2">
        <f t="shared" si="20"/>
        <v>-46.308150447206572</v>
      </c>
    </row>
    <row r="93" spans="2:25" x14ac:dyDescent="0.3">
      <c r="B93">
        <v>296</v>
      </c>
      <c r="C93" s="7">
        <v>7</v>
      </c>
      <c r="D93" s="12" t="s">
        <v>105</v>
      </c>
      <c r="E93" s="32">
        <v>758.62000000000012</v>
      </c>
      <c r="F93" s="32">
        <v>758.62000000000012</v>
      </c>
      <c r="G93" s="32">
        <f t="shared" si="12"/>
        <v>0</v>
      </c>
      <c r="H93" s="2">
        <v>1118069.21</v>
      </c>
      <c r="I93" s="2">
        <v>1118069.21</v>
      </c>
      <c r="J93" s="32">
        <f t="shared" si="13"/>
        <v>0</v>
      </c>
      <c r="K93" s="2">
        <v>301334.17000000004</v>
      </c>
      <c r="L93" s="2">
        <v>301334.17000000004</v>
      </c>
      <c r="M93" s="32">
        <f t="shared" si="14"/>
        <v>0</v>
      </c>
      <c r="N93" s="2">
        <v>816735.03999999992</v>
      </c>
      <c r="O93" s="27">
        <v>816735.03999999992</v>
      </c>
      <c r="P93" s="32">
        <f t="shared" si="15"/>
        <v>0</v>
      </c>
      <c r="Q93" s="26">
        <f t="shared" si="11"/>
        <v>1076.6062587329623</v>
      </c>
      <c r="R93">
        <v>366</v>
      </c>
      <c r="S93" s="53" t="str">
        <f t="shared" si="16"/>
        <v>-</v>
      </c>
      <c r="T93" s="35">
        <f t="shared" si="17"/>
        <v>816735.03999999992</v>
      </c>
      <c r="U93" s="35">
        <f t="shared" si="18"/>
        <v>818972.67024657526</v>
      </c>
      <c r="V93" s="35">
        <f t="shared" si="19"/>
        <v>416200.2337511832</v>
      </c>
      <c r="W93" s="27"/>
      <c r="X93" s="45">
        <v>416363.7221409725</v>
      </c>
      <c r="Y93" s="2">
        <f t="shared" si="20"/>
        <v>-163.48838978930144</v>
      </c>
    </row>
    <row r="94" spans="2:25" x14ac:dyDescent="0.3">
      <c r="B94">
        <v>301</v>
      </c>
      <c r="C94" s="7">
        <v>7</v>
      </c>
      <c r="D94" s="12" t="s">
        <v>106</v>
      </c>
      <c r="E94" s="32">
        <v>594.59616727150001</v>
      </c>
      <c r="F94" s="32">
        <v>594.59616727150001</v>
      </c>
      <c r="G94" s="32">
        <f t="shared" si="12"/>
        <v>0</v>
      </c>
      <c r="H94" s="2">
        <v>524790.66</v>
      </c>
      <c r="I94" s="2">
        <v>524790.66</v>
      </c>
      <c r="J94" s="32">
        <f t="shared" si="13"/>
        <v>0</v>
      </c>
      <c r="K94" s="2">
        <v>150651.82</v>
      </c>
      <c r="L94" s="2">
        <v>150651.82</v>
      </c>
      <c r="M94" s="32">
        <f t="shared" si="14"/>
        <v>0</v>
      </c>
      <c r="N94" s="2">
        <v>374138.84</v>
      </c>
      <c r="O94" s="27">
        <v>374138.84</v>
      </c>
      <c r="P94" s="32">
        <f t="shared" si="15"/>
        <v>0</v>
      </c>
      <c r="Q94" s="26">
        <f t="shared" si="11"/>
        <v>629.23183934544863</v>
      </c>
      <c r="R94">
        <v>366</v>
      </c>
      <c r="S94" s="53" t="str">
        <f t="shared" si="16"/>
        <v>-</v>
      </c>
      <c r="T94" s="35">
        <f t="shared" si="17"/>
        <v>374138.83999999997</v>
      </c>
      <c r="U94" s="35">
        <f t="shared" si="18"/>
        <v>375163.87791780819</v>
      </c>
      <c r="V94" s="35">
        <f t="shared" si="19"/>
        <v>190657.51441666629</v>
      </c>
      <c r="W94" s="27"/>
      <c r="X94" s="45">
        <v>190732.40695036884</v>
      </c>
      <c r="Y94" s="2">
        <f t="shared" si="20"/>
        <v>-74.892533702543005</v>
      </c>
    </row>
    <row r="95" spans="2:25" x14ac:dyDescent="0.3">
      <c r="B95">
        <v>321</v>
      </c>
      <c r="C95" s="7">
        <v>7</v>
      </c>
      <c r="D95" s="12" t="s">
        <v>107</v>
      </c>
      <c r="E95" s="32">
        <v>595.76</v>
      </c>
      <c r="F95" s="32">
        <v>595.76</v>
      </c>
      <c r="G95" s="32">
        <f t="shared" si="12"/>
        <v>0</v>
      </c>
      <c r="H95" s="2">
        <v>457532.14</v>
      </c>
      <c r="I95" s="2">
        <v>457532.14</v>
      </c>
      <c r="J95" s="32">
        <f t="shared" si="13"/>
        <v>0</v>
      </c>
      <c r="K95" s="2">
        <v>0</v>
      </c>
      <c r="L95" s="2">
        <v>0</v>
      </c>
      <c r="M95" s="32">
        <f t="shared" si="14"/>
        <v>0</v>
      </c>
      <c r="N95" s="2">
        <v>457532.14</v>
      </c>
      <c r="O95" s="27">
        <v>457532.14</v>
      </c>
      <c r="P95" s="32">
        <f t="shared" si="15"/>
        <v>0</v>
      </c>
      <c r="Q95" s="26">
        <f t="shared" si="11"/>
        <v>767.98062978380563</v>
      </c>
      <c r="R95">
        <v>366</v>
      </c>
      <c r="S95" s="53" t="str">
        <f t="shared" si="16"/>
        <v>-</v>
      </c>
      <c r="T95" s="35">
        <f t="shared" si="17"/>
        <v>457532.14</v>
      </c>
      <c r="U95" s="35">
        <f t="shared" si="18"/>
        <v>458785.65271232877</v>
      </c>
      <c r="V95" s="35">
        <f t="shared" si="19"/>
        <v>233153.92910861163</v>
      </c>
      <c r="W95" s="27"/>
      <c r="X95" s="45">
        <v>233245.51473820023</v>
      </c>
      <c r="Y95" s="2">
        <f t="shared" si="20"/>
        <v>-91.585629588604206</v>
      </c>
    </row>
    <row r="96" spans="2:25" x14ac:dyDescent="0.3">
      <c r="B96">
        <v>325</v>
      </c>
      <c r="C96" s="7">
        <v>7</v>
      </c>
      <c r="D96" s="12" t="s">
        <v>108</v>
      </c>
      <c r="E96" s="32">
        <v>432.10344743335833</v>
      </c>
      <c r="F96" s="32">
        <v>432.10344743335833</v>
      </c>
      <c r="G96" s="32">
        <f t="shared" si="12"/>
        <v>0</v>
      </c>
      <c r="H96" s="2">
        <v>384321.14</v>
      </c>
      <c r="I96" s="2">
        <v>384321.14</v>
      </c>
      <c r="J96" s="32">
        <f t="shared" si="13"/>
        <v>0</v>
      </c>
      <c r="K96" s="2">
        <v>213.06</v>
      </c>
      <c r="L96" s="2">
        <v>213.06</v>
      </c>
      <c r="M96" s="32">
        <f t="shared" si="14"/>
        <v>0</v>
      </c>
      <c r="N96" s="2">
        <v>384108.08</v>
      </c>
      <c r="O96" s="27">
        <v>384108.08</v>
      </c>
      <c r="P96" s="32">
        <f t="shared" si="15"/>
        <v>0</v>
      </c>
      <c r="Q96" s="26">
        <f t="shared" si="11"/>
        <v>888.92621033587</v>
      </c>
      <c r="R96">
        <v>366</v>
      </c>
      <c r="S96" s="53" t="str">
        <f t="shared" si="16"/>
        <v>-</v>
      </c>
      <c r="T96" s="35">
        <f t="shared" si="17"/>
        <v>384108.08</v>
      </c>
      <c r="U96" s="35">
        <f t="shared" si="18"/>
        <v>385160.43090410961</v>
      </c>
      <c r="V96" s="35">
        <f t="shared" si="19"/>
        <v>195737.74217121649</v>
      </c>
      <c r="W96" s="27"/>
      <c r="X96" s="45">
        <v>195814.63027865495</v>
      </c>
      <c r="Y96" s="2">
        <f t="shared" si="20"/>
        <v>-76.888107438455336</v>
      </c>
    </row>
    <row r="97" spans="2:25" x14ac:dyDescent="0.3">
      <c r="B97">
        <v>389</v>
      </c>
      <c r="C97" s="7">
        <v>7</v>
      </c>
      <c r="D97" s="12" t="s">
        <v>109</v>
      </c>
      <c r="E97" s="32">
        <v>731.83125375051668</v>
      </c>
      <c r="F97" s="32">
        <v>731.83125375051668</v>
      </c>
      <c r="G97" s="32">
        <f t="shared" si="12"/>
        <v>0</v>
      </c>
      <c r="H97" s="2">
        <v>670359.93000000005</v>
      </c>
      <c r="I97" s="2">
        <v>670359.93000000005</v>
      </c>
      <c r="J97" s="32">
        <f t="shared" si="13"/>
        <v>0</v>
      </c>
      <c r="K97" s="2">
        <v>518.5</v>
      </c>
      <c r="L97" s="2">
        <v>518.5</v>
      </c>
      <c r="M97" s="32">
        <f t="shared" si="14"/>
        <v>0</v>
      </c>
      <c r="N97" s="2">
        <v>669841.43000000005</v>
      </c>
      <c r="O97" s="27">
        <v>669841.43000000005</v>
      </c>
      <c r="P97" s="32">
        <f t="shared" si="15"/>
        <v>0</v>
      </c>
      <c r="Q97" s="26">
        <f t="shared" si="11"/>
        <v>915.29492156446065</v>
      </c>
      <c r="R97">
        <v>366</v>
      </c>
      <c r="S97" s="53" t="str">
        <f t="shared" si="16"/>
        <v>-</v>
      </c>
      <c r="T97" s="35">
        <f t="shared" si="17"/>
        <v>669841.43000000005</v>
      </c>
      <c r="U97" s="35">
        <f t="shared" si="18"/>
        <v>671676.61200000008</v>
      </c>
      <c r="V97" s="35">
        <f t="shared" si="19"/>
        <v>341344.67861477681</v>
      </c>
      <c r="W97" s="27"/>
      <c r="X97" s="45">
        <v>341478.76285439124</v>
      </c>
      <c r="Y97" s="2">
        <f t="shared" si="20"/>
        <v>-134.08423961442895</v>
      </c>
    </row>
    <row r="98" spans="2:25" x14ac:dyDescent="0.3">
      <c r="B98">
        <v>434</v>
      </c>
      <c r="C98" s="7">
        <v>7</v>
      </c>
      <c r="D98" s="12" t="s">
        <v>110</v>
      </c>
      <c r="E98" s="32">
        <v>301.26605460174636</v>
      </c>
      <c r="F98" s="32">
        <v>301.26605460174636</v>
      </c>
      <c r="G98" s="32">
        <f t="shared" si="12"/>
        <v>0</v>
      </c>
      <c r="H98" s="2">
        <v>137956.95000000001</v>
      </c>
      <c r="I98" s="2">
        <v>137956.95000000001</v>
      </c>
      <c r="J98" s="32">
        <f t="shared" si="13"/>
        <v>0</v>
      </c>
      <c r="K98" s="2">
        <v>0</v>
      </c>
      <c r="L98" s="2">
        <v>0</v>
      </c>
      <c r="M98" s="32">
        <f t="shared" si="14"/>
        <v>0</v>
      </c>
      <c r="N98" s="2">
        <v>137956.95000000001</v>
      </c>
      <c r="O98" s="27">
        <v>137956.95000000001</v>
      </c>
      <c r="P98" s="32">
        <f t="shared" si="15"/>
        <v>0</v>
      </c>
      <c r="Q98" s="26">
        <f t="shared" si="11"/>
        <v>457.92397747024603</v>
      </c>
      <c r="R98">
        <v>366</v>
      </c>
      <c r="S98" s="53" t="str">
        <f t="shared" si="16"/>
        <v>-</v>
      </c>
      <c r="T98" s="35">
        <f t="shared" si="17"/>
        <v>137956.95000000001</v>
      </c>
      <c r="U98" s="35">
        <f t="shared" si="18"/>
        <v>138334.91424657535</v>
      </c>
      <c r="V98" s="35">
        <f t="shared" si="19"/>
        <v>70301.520108161771</v>
      </c>
      <c r="W98" s="27"/>
      <c r="X98" s="45">
        <v>70329.135379346582</v>
      </c>
      <c r="Y98" s="2">
        <f t="shared" si="20"/>
        <v>-27.615271184811718</v>
      </c>
    </row>
    <row r="99" spans="2:25" x14ac:dyDescent="0.3">
      <c r="B99">
        <v>502</v>
      </c>
      <c r="C99" s="7">
        <v>7</v>
      </c>
      <c r="D99" s="12" t="s">
        <v>111</v>
      </c>
      <c r="E99" s="32">
        <v>588.61566426879313</v>
      </c>
      <c r="F99" s="32">
        <v>588.61566426879313</v>
      </c>
      <c r="G99" s="32">
        <f t="shared" si="12"/>
        <v>0</v>
      </c>
      <c r="H99" s="2">
        <v>860154.79</v>
      </c>
      <c r="I99" s="2">
        <v>860154.79</v>
      </c>
      <c r="J99" s="32">
        <f t="shared" si="13"/>
        <v>0</v>
      </c>
      <c r="K99" s="2">
        <v>265513.34999999998</v>
      </c>
      <c r="L99" s="2">
        <v>265513.34999999998</v>
      </c>
      <c r="M99" s="32">
        <f t="shared" si="14"/>
        <v>0</v>
      </c>
      <c r="N99" s="2">
        <v>594641.44000000006</v>
      </c>
      <c r="O99" s="27">
        <v>594641.44000000006</v>
      </c>
      <c r="P99" s="32">
        <f t="shared" si="15"/>
        <v>0</v>
      </c>
      <c r="Q99" s="26">
        <f t="shared" si="11"/>
        <v>1010.2371990706235</v>
      </c>
      <c r="R99">
        <v>366</v>
      </c>
      <c r="S99" s="53" t="str">
        <f t="shared" si="16"/>
        <v>-</v>
      </c>
      <c r="T99" s="35">
        <f t="shared" si="17"/>
        <v>594641.44000000006</v>
      </c>
      <c r="U99" s="35">
        <f t="shared" si="18"/>
        <v>596270.59463013709</v>
      </c>
      <c r="V99" s="35">
        <f t="shared" si="19"/>
        <v>303023.49502004986</v>
      </c>
      <c r="W99" s="27"/>
      <c r="X99" s="45">
        <v>303142.52624408988</v>
      </c>
      <c r="Y99" s="2">
        <f t="shared" si="20"/>
        <v>-119.03122404002352</v>
      </c>
    </row>
    <row r="100" spans="2:25" x14ac:dyDescent="0.3">
      <c r="B100">
        <v>510</v>
      </c>
      <c r="C100" s="7">
        <v>7</v>
      </c>
      <c r="D100" s="12" t="s">
        <v>112</v>
      </c>
      <c r="E100" s="32">
        <v>506.86000000000007</v>
      </c>
      <c r="F100" s="32">
        <v>506.86000000000007</v>
      </c>
      <c r="G100" s="32">
        <f t="shared" si="12"/>
        <v>0</v>
      </c>
      <c r="H100" s="2">
        <v>564343.67000000004</v>
      </c>
      <c r="I100" s="2">
        <v>564343.67000000004</v>
      </c>
      <c r="J100" s="32">
        <f t="shared" si="13"/>
        <v>0</v>
      </c>
      <c r="K100" s="2">
        <v>83198.420000000013</v>
      </c>
      <c r="L100" s="2">
        <v>83198.420000000013</v>
      </c>
      <c r="M100" s="32">
        <f t="shared" si="14"/>
        <v>0</v>
      </c>
      <c r="N100" s="2">
        <v>481145.25</v>
      </c>
      <c r="O100" s="27">
        <v>481145.25</v>
      </c>
      <c r="P100" s="32">
        <f t="shared" si="15"/>
        <v>0</v>
      </c>
      <c r="Q100" s="26">
        <f t="shared" si="11"/>
        <v>949.26656275894709</v>
      </c>
      <c r="R100">
        <v>366</v>
      </c>
      <c r="S100" s="53" t="str">
        <f t="shared" si="16"/>
        <v>-</v>
      </c>
      <c r="T100" s="35">
        <f t="shared" si="17"/>
        <v>481145.25</v>
      </c>
      <c r="U100" s="35">
        <f t="shared" si="18"/>
        <v>482463.45616438356</v>
      </c>
      <c r="V100" s="35">
        <f t="shared" si="19"/>
        <v>245186.94033045464</v>
      </c>
      <c r="W100" s="27"/>
      <c r="X100" s="45">
        <v>245283.25266961579</v>
      </c>
      <c r="Y100" s="2">
        <f t="shared" si="20"/>
        <v>-96.312339161144337</v>
      </c>
    </row>
    <row r="101" spans="2:25" x14ac:dyDescent="0.3">
      <c r="B101">
        <v>531</v>
      </c>
      <c r="C101" s="7">
        <v>7</v>
      </c>
      <c r="D101" s="12" t="s">
        <v>113</v>
      </c>
      <c r="E101" s="32">
        <v>1867.3500000000001</v>
      </c>
      <c r="F101" s="32">
        <v>1867.3500000000001</v>
      </c>
      <c r="G101" s="32">
        <f t="shared" si="12"/>
        <v>0</v>
      </c>
      <c r="H101" s="2">
        <v>624989.64</v>
      </c>
      <c r="I101" s="2">
        <v>624989.64</v>
      </c>
      <c r="J101" s="32">
        <f t="shared" si="13"/>
        <v>0</v>
      </c>
      <c r="K101" s="2">
        <v>9646.77</v>
      </c>
      <c r="L101" s="2">
        <v>9646.77</v>
      </c>
      <c r="M101" s="32">
        <f t="shared" si="14"/>
        <v>0</v>
      </c>
      <c r="N101" s="2">
        <v>615342.87</v>
      </c>
      <c r="O101" s="27">
        <v>615342.87</v>
      </c>
      <c r="P101" s="32">
        <f t="shared" si="15"/>
        <v>0</v>
      </c>
      <c r="Q101" s="26">
        <f t="shared" si="11"/>
        <v>329.52733552895813</v>
      </c>
      <c r="R101">
        <v>366</v>
      </c>
      <c r="S101" s="53" t="str">
        <f t="shared" si="16"/>
        <v>-</v>
      </c>
      <c r="T101" s="35">
        <f t="shared" si="17"/>
        <v>615342.87</v>
      </c>
      <c r="U101" s="35">
        <f t="shared" si="18"/>
        <v>617028.74087671225</v>
      </c>
      <c r="V101" s="35">
        <f t="shared" si="19"/>
        <v>313572.74242956925</v>
      </c>
      <c r="W101" s="27"/>
      <c r="X101" s="45">
        <v>313695.91752315243</v>
      </c>
      <c r="Y101" s="2">
        <f t="shared" si="20"/>
        <v>-123.17509358318057</v>
      </c>
    </row>
    <row r="102" spans="2:25" x14ac:dyDescent="0.3">
      <c r="B102">
        <v>604</v>
      </c>
      <c r="C102" s="7">
        <v>7</v>
      </c>
      <c r="D102" s="12" t="s">
        <v>114</v>
      </c>
      <c r="E102" s="32">
        <v>423.82354632666676</v>
      </c>
      <c r="F102" s="32">
        <v>423.82354632666676</v>
      </c>
      <c r="G102" s="32">
        <f t="shared" si="12"/>
        <v>0</v>
      </c>
      <c r="H102" s="2">
        <v>319726.27</v>
      </c>
      <c r="I102" s="2">
        <v>319726.27</v>
      </c>
      <c r="J102" s="32">
        <f t="shared" si="13"/>
        <v>0</v>
      </c>
      <c r="K102" s="2">
        <v>1410</v>
      </c>
      <c r="L102" s="2">
        <v>1410</v>
      </c>
      <c r="M102" s="32">
        <f t="shared" si="14"/>
        <v>0</v>
      </c>
      <c r="N102" s="2">
        <v>318316.27</v>
      </c>
      <c r="O102" s="27">
        <v>318316.27</v>
      </c>
      <c r="P102" s="32">
        <f t="shared" si="15"/>
        <v>0</v>
      </c>
      <c r="Q102" s="26">
        <f t="shared" si="11"/>
        <v>751.05848355733917</v>
      </c>
      <c r="R102">
        <v>366</v>
      </c>
      <c r="S102" s="53" t="str">
        <f t="shared" si="16"/>
        <v>-</v>
      </c>
      <c r="T102" s="35">
        <f t="shared" si="17"/>
        <v>318316.27</v>
      </c>
      <c r="U102" s="35">
        <f t="shared" si="18"/>
        <v>319188.36936986301</v>
      </c>
      <c r="V102" s="35">
        <f t="shared" si="19"/>
        <v>162210.87561126892</v>
      </c>
      <c r="W102" s="27"/>
      <c r="X102" s="45">
        <v>162274.59396774601</v>
      </c>
      <c r="Y102" s="2">
        <f t="shared" si="20"/>
        <v>-63.718356477096677</v>
      </c>
    </row>
    <row r="103" spans="2:25" x14ac:dyDescent="0.3">
      <c r="B103">
        <v>635</v>
      </c>
      <c r="C103" s="7">
        <v>7</v>
      </c>
      <c r="D103" s="12" t="s">
        <v>115</v>
      </c>
      <c r="E103" s="32">
        <v>62.140000000000008</v>
      </c>
      <c r="F103" s="32">
        <v>62.140000000000008</v>
      </c>
      <c r="G103" s="32">
        <f t="shared" si="12"/>
        <v>0</v>
      </c>
      <c r="H103" s="2">
        <v>40570.629999999997</v>
      </c>
      <c r="I103" s="2">
        <v>40570.629999999997</v>
      </c>
      <c r="J103" s="32">
        <f t="shared" si="13"/>
        <v>0</v>
      </c>
      <c r="K103" s="2">
        <v>0</v>
      </c>
      <c r="L103" s="2">
        <v>0</v>
      </c>
      <c r="M103" s="32">
        <f t="shared" si="14"/>
        <v>0</v>
      </c>
      <c r="N103" s="2">
        <v>40570.629999999997</v>
      </c>
      <c r="O103" s="27">
        <v>40570.629999999997</v>
      </c>
      <c r="P103" s="32">
        <f t="shared" si="15"/>
        <v>0</v>
      </c>
      <c r="Q103" s="26">
        <f t="shared" si="11"/>
        <v>652.89073060830367</v>
      </c>
      <c r="R103">
        <v>366</v>
      </c>
      <c r="S103" s="53" t="str">
        <f t="shared" si="16"/>
        <v>-</v>
      </c>
      <c r="T103" s="35">
        <f t="shared" si="17"/>
        <v>40570.629999999997</v>
      </c>
      <c r="U103" s="35">
        <f t="shared" si="18"/>
        <v>40681.782410958898</v>
      </c>
      <c r="V103" s="35">
        <f t="shared" si="19"/>
        <v>20674.398504357992</v>
      </c>
      <c r="W103" s="27"/>
      <c r="X103" s="45">
        <v>20682.519653380125</v>
      </c>
      <c r="Y103" s="2">
        <f t="shared" si="20"/>
        <v>-8.1211490221321583</v>
      </c>
    </row>
    <row r="104" spans="2:25" x14ac:dyDescent="0.3">
      <c r="B104">
        <v>642</v>
      </c>
      <c r="C104" s="7">
        <v>7</v>
      </c>
      <c r="D104" s="12" t="s">
        <v>116</v>
      </c>
      <c r="E104" s="32">
        <v>48.6361908871678</v>
      </c>
      <c r="F104" s="32">
        <v>48.6361908871678</v>
      </c>
      <c r="G104" s="32">
        <f t="shared" si="12"/>
        <v>0</v>
      </c>
      <c r="H104" s="2">
        <v>47363.69</v>
      </c>
      <c r="I104" s="2">
        <v>47363.69</v>
      </c>
      <c r="J104" s="32">
        <f t="shared" si="13"/>
        <v>0</v>
      </c>
      <c r="K104" s="2">
        <v>0</v>
      </c>
      <c r="L104" s="2">
        <v>0</v>
      </c>
      <c r="M104" s="32">
        <f t="shared" si="14"/>
        <v>0</v>
      </c>
      <c r="N104" s="2">
        <v>47363.69</v>
      </c>
      <c r="O104" s="27">
        <v>47363.69</v>
      </c>
      <c r="P104" s="32">
        <f t="shared" si="15"/>
        <v>0</v>
      </c>
      <c r="Q104" s="26">
        <f t="shared" si="11"/>
        <v>973.83633742782399</v>
      </c>
      <c r="R104">
        <v>91</v>
      </c>
      <c r="S104" s="53">
        <f t="shared" si="16"/>
        <v>45383</v>
      </c>
      <c r="T104" s="35">
        <f t="shared" si="17"/>
        <v>11776.218005464481</v>
      </c>
      <c r="U104" s="35">
        <f t="shared" si="18"/>
        <v>11808.481616438356</v>
      </c>
      <c r="V104" s="35">
        <f t="shared" si="19"/>
        <v>6001.0461735291892</v>
      </c>
      <c r="W104" s="27"/>
      <c r="X104" s="45">
        <v>6003.4034556650477</v>
      </c>
      <c r="Y104" s="2">
        <f t="shared" si="20"/>
        <v>-2.3572821358584406</v>
      </c>
    </row>
    <row r="105" spans="2:25" x14ac:dyDescent="0.3">
      <c r="B105">
        <v>643</v>
      </c>
      <c r="C105" s="7">
        <v>7</v>
      </c>
      <c r="D105" s="12" t="s">
        <v>117</v>
      </c>
      <c r="E105" s="32">
        <v>8.0098244789167623</v>
      </c>
      <c r="F105" s="32">
        <v>8.0098244789167623</v>
      </c>
      <c r="G105" s="32">
        <f t="shared" si="12"/>
        <v>0</v>
      </c>
      <c r="H105" s="2">
        <v>26683.26</v>
      </c>
      <c r="I105" s="2">
        <v>26683.26</v>
      </c>
      <c r="J105" s="32">
        <f t="shared" si="13"/>
        <v>0</v>
      </c>
      <c r="K105" s="2">
        <v>0</v>
      </c>
      <c r="L105" s="2">
        <v>0</v>
      </c>
      <c r="M105" s="32">
        <f t="shared" si="14"/>
        <v>0</v>
      </c>
      <c r="N105" s="2">
        <v>26683.26</v>
      </c>
      <c r="O105" s="27">
        <v>26683.26</v>
      </c>
      <c r="P105" s="32">
        <f t="shared" si="15"/>
        <v>0</v>
      </c>
      <c r="Q105" s="26">
        <f t="shared" si="11"/>
        <v>3331.3164439788829</v>
      </c>
      <c r="R105">
        <v>366</v>
      </c>
      <c r="S105" s="53" t="str">
        <f t="shared" si="16"/>
        <v>-</v>
      </c>
      <c r="T105" s="35">
        <f t="shared" si="17"/>
        <v>26683.260000000002</v>
      </c>
      <c r="U105" s="35">
        <f t="shared" si="18"/>
        <v>26756.36482191781</v>
      </c>
      <c r="V105" s="35">
        <f t="shared" si="19"/>
        <v>13597.529805068236</v>
      </c>
      <c r="W105" s="27"/>
      <c r="X105" s="45">
        <v>13602.871076102389</v>
      </c>
      <c r="Y105" s="2">
        <f t="shared" si="20"/>
        <v>-5.341271034152669</v>
      </c>
    </row>
    <row r="106" spans="2:25" x14ac:dyDescent="0.3">
      <c r="B106">
        <v>711</v>
      </c>
      <c r="C106" s="7">
        <v>7</v>
      </c>
      <c r="D106" s="12" t="s">
        <v>118</v>
      </c>
      <c r="E106" s="32">
        <v>465.80999999999995</v>
      </c>
      <c r="F106" s="32">
        <v>465.80999999999995</v>
      </c>
      <c r="G106" s="32">
        <f t="shared" si="12"/>
        <v>0</v>
      </c>
      <c r="H106" s="2">
        <v>421879.48</v>
      </c>
      <c r="I106" s="2">
        <v>421879.48</v>
      </c>
      <c r="J106" s="32">
        <f t="shared" si="13"/>
        <v>0</v>
      </c>
      <c r="K106" s="2">
        <v>22351.4</v>
      </c>
      <c r="L106" s="2">
        <v>22351.4</v>
      </c>
      <c r="M106" s="32">
        <f t="shared" si="14"/>
        <v>0</v>
      </c>
      <c r="N106" s="2">
        <v>399528.07999999996</v>
      </c>
      <c r="O106" s="27">
        <v>399528.07999999996</v>
      </c>
      <c r="P106" s="32">
        <f t="shared" si="15"/>
        <v>0</v>
      </c>
      <c r="Q106" s="26">
        <f t="shared" si="11"/>
        <v>857.70610334685819</v>
      </c>
      <c r="R106">
        <v>366</v>
      </c>
      <c r="S106" s="53" t="str">
        <f t="shared" si="16"/>
        <v>-</v>
      </c>
      <c r="T106" s="35">
        <f t="shared" si="17"/>
        <v>399528.0799999999</v>
      </c>
      <c r="U106" s="35">
        <f t="shared" si="18"/>
        <v>400622.67747945199</v>
      </c>
      <c r="V106" s="35">
        <f t="shared" si="19"/>
        <v>203595.62421389611</v>
      </c>
      <c r="W106" s="27"/>
      <c r="X106" s="45">
        <v>203675.59899063007</v>
      </c>
      <c r="Y106" s="2">
        <f t="shared" si="20"/>
        <v>-79.974776733957697</v>
      </c>
    </row>
    <row r="107" spans="2:25" x14ac:dyDescent="0.3">
      <c r="B107">
        <v>718</v>
      </c>
      <c r="C107" s="7">
        <v>7</v>
      </c>
      <c r="D107" s="12" t="s">
        <v>119</v>
      </c>
      <c r="E107" s="32">
        <v>42.969699975295278</v>
      </c>
      <c r="F107" s="32">
        <v>42.969699975295278</v>
      </c>
      <c r="G107" s="32">
        <f t="shared" si="12"/>
        <v>0</v>
      </c>
      <c r="H107" s="2">
        <v>33633.4</v>
      </c>
      <c r="I107" s="2">
        <v>33633.4</v>
      </c>
      <c r="J107" s="32">
        <f t="shared" si="13"/>
        <v>0</v>
      </c>
      <c r="K107" s="2">
        <v>0</v>
      </c>
      <c r="L107" s="2">
        <v>0</v>
      </c>
      <c r="M107" s="32">
        <f t="shared" si="14"/>
        <v>0</v>
      </c>
      <c r="N107" s="2">
        <v>33633.4</v>
      </c>
      <c r="O107" s="27">
        <v>33633.4</v>
      </c>
      <c r="P107" s="32">
        <f t="shared" si="15"/>
        <v>0</v>
      </c>
      <c r="Q107" s="26">
        <f t="shared" si="11"/>
        <v>782.72364059644292</v>
      </c>
      <c r="R107">
        <v>366</v>
      </c>
      <c r="S107" s="53" t="str">
        <f t="shared" si="16"/>
        <v>-</v>
      </c>
      <c r="T107" s="35">
        <f t="shared" si="17"/>
        <v>33633.4</v>
      </c>
      <c r="U107" s="35">
        <f t="shared" si="18"/>
        <v>33725.546301369861</v>
      </c>
      <c r="V107" s="35">
        <f t="shared" si="19"/>
        <v>17139.253559939152</v>
      </c>
      <c r="W107" s="27"/>
      <c r="X107" s="45">
        <v>17145.986062084696</v>
      </c>
      <c r="Y107" s="2">
        <f t="shared" si="20"/>
        <v>-6.732502145543549</v>
      </c>
    </row>
    <row r="108" spans="2:25" x14ac:dyDescent="0.3">
      <c r="B108">
        <v>736</v>
      </c>
      <c r="C108" s="7">
        <v>7</v>
      </c>
      <c r="D108" s="12" t="s">
        <v>120</v>
      </c>
      <c r="E108" s="32">
        <v>132.24490404635912</v>
      </c>
      <c r="F108" s="32">
        <v>132.24490404635912</v>
      </c>
      <c r="G108" s="32">
        <f t="shared" si="12"/>
        <v>0</v>
      </c>
      <c r="H108" s="2">
        <v>169840.82</v>
      </c>
      <c r="I108" s="2">
        <v>169840.82</v>
      </c>
      <c r="J108" s="32">
        <f t="shared" si="13"/>
        <v>0</v>
      </c>
      <c r="K108" s="2">
        <v>0</v>
      </c>
      <c r="L108" s="2">
        <v>0</v>
      </c>
      <c r="M108" s="32">
        <f t="shared" si="14"/>
        <v>0</v>
      </c>
      <c r="N108" s="2">
        <v>169840.82</v>
      </c>
      <c r="O108" s="27">
        <v>169840.82</v>
      </c>
      <c r="P108" s="32">
        <f t="shared" si="15"/>
        <v>0</v>
      </c>
      <c r="Q108" s="26">
        <f t="shared" si="11"/>
        <v>1284.2900921192506</v>
      </c>
      <c r="R108">
        <v>366</v>
      </c>
      <c r="S108" s="53" t="str">
        <f t="shared" si="16"/>
        <v>-</v>
      </c>
      <c r="T108" s="35">
        <f t="shared" si="17"/>
        <v>169840.82</v>
      </c>
      <c r="U108" s="35">
        <f t="shared" si="18"/>
        <v>170306.13731506851</v>
      </c>
      <c r="V108" s="35">
        <f t="shared" si="19"/>
        <v>86549.230194032876</v>
      </c>
      <c r="W108" s="27"/>
      <c r="X108" s="45">
        <v>86583.227758508976</v>
      </c>
      <c r="Y108" s="2">
        <f t="shared" si="20"/>
        <v>-33.997564476099797</v>
      </c>
    </row>
    <row r="109" spans="2:25" x14ac:dyDescent="0.3">
      <c r="B109">
        <v>928</v>
      </c>
      <c r="C109" s="7">
        <v>7</v>
      </c>
      <c r="D109" s="12" t="s">
        <v>121</v>
      </c>
      <c r="E109" s="32">
        <v>106.19</v>
      </c>
      <c r="F109" s="32">
        <v>106.19</v>
      </c>
      <c r="G109" s="32">
        <f t="shared" si="12"/>
        <v>0</v>
      </c>
      <c r="H109" s="2">
        <v>122514.47</v>
      </c>
      <c r="I109" s="2">
        <v>122514.47</v>
      </c>
      <c r="J109" s="32">
        <f t="shared" si="13"/>
        <v>0</v>
      </c>
      <c r="K109" s="2">
        <v>0</v>
      </c>
      <c r="L109" s="2">
        <v>0</v>
      </c>
      <c r="M109" s="32">
        <f t="shared" si="14"/>
        <v>0</v>
      </c>
      <c r="N109" s="2">
        <v>122514.47</v>
      </c>
      <c r="O109" s="27">
        <v>122514.47</v>
      </c>
      <c r="P109" s="32">
        <f t="shared" si="15"/>
        <v>0</v>
      </c>
      <c r="Q109" s="26">
        <f t="shared" si="11"/>
        <v>1153.7288821922969</v>
      </c>
      <c r="R109">
        <v>366</v>
      </c>
      <c r="S109" s="53" t="str">
        <f t="shared" si="16"/>
        <v>-</v>
      </c>
      <c r="T109" s="35">
        <f t="shared" si="17"/>
        <v>122514.47000000002</v>
      </c>
      <c r="U109" s="35">
        <f t="shared" si="18"/>
        <v>122850.1260821918</v>
      </c>
      <c r="V109" s="35">
        <f t="shared" si="19"/>
        <v>62432.182476096939</v>
      </c>
      <c r="W109" s="27"/>
      <c r="X109" s="45">
        <v>62456.706578094803</v>
      </c>
      <c r="Y109" s="2">
        <f t="shared" si="20"/>
        <v>-24.524101997863909</v>
      </c>
    </row>
    <row r="110" spans="2:25" x14ac:dyDescent="0.3">
      <c r="B110">
        <v>958</v>
      </c>
      <c r="C110" s="7">
        <v>7</v>
      </c>
      <c r="D110" s="12" t="s">
        <v>122</v>
      </c>
      <c r="E110" s="32">
        <v>390.16299542841006</v>
      </c>
      <c r="F110" s="32">
        <v>390.16299542841006</v>
      </c>
      <c r="G110" s="32">
        <f t="shared" si="12"/>
        <v>0</v>
      </c>
      <c r="H110" s="2">
        <v>208136.67</v>
      </c>
      <c r="I110" s="2">
        <v>208136.67</v>
      </c>
      <c r="J110" s="32">
        <f t="shared" si="13"/>
        <v>0</v>
      </c>
      <c r="K110" s="2">
        <v>78</v>
      </c>
      <c r="L110" s="2">
        <v>78</v>
      </c>
      <c r="M110" s="32">
        <f t="shared" si="14"/>
        <v>0</v>
      </c>
      <c r="N110" s="2">
        <v>208058.67</v>
      </c>
      <c r="O110" s="27">
        <v>208058.67</v>
      </c>
      <c r="P110" s="32">
        <f t="shared" si="15"/>
        <v>0</v>
      </c>
      <c r="Q110" s="26">
        <f t="shared" si="11"/>
        <v>533.26089977227514</v>
      </c>
      <c r="R110">
        <v>366</v>
      </c>
      <c r="S110" s="53" t="str">
        <f t="shared" si="16"/>
        <v>-</v>
      </c>
      <c r="T110" s="35">
        <f t="shared" si="17"/>
        <v>208058.66999999998</v>
      </c>
      <c r="U110" s="35">
        <f t="shared" si="18"/>
        <v>208628.69375342465</v>
      </c>
      <c r="V110" s="35">
        <f t="shared" si="19"/>
        <v>106024.67489084379</v>
      </c>
      <c r="W110" s="27"/>
      <c r="X110" s="45">
        <v>106066.32264106153</v>
      </c>
      <c r="Y110" s="2">
        <f t="shared" si="20"/>
        <v>-41.647750217744033</v>
      </c>
    </row>
    <row r="111" spans="2:25" x14ac:dyDescent="0.3">
      <c r="B111">
        <v>967</v>
      </c>
      <c r="C111" s="7">
        <v>7</v>
      </c>
      <c r="D111" s="12" t="s">
        <v>123</v>
      </c>
      <c r="E111" s="32">
        <v>142.38138486135389</v>
      </c>
      <c r="F111" s="32">
        <v>142.38138486135389</v>
      </c>
      <c r="G111" s="32">
        <f t="shared" si="12"/>
        <v>0</v>
      </c>
      <c r="H111" s="2">
        <v>122703.85</v>
      </c>
      <c r="I111" s="2">
        <v>122703.85</v>
      </c>
      <c r="J111" s="32">
        <f t="shared" si="13"/>
        <v>0</v>
      </c>
      <c r="K111" s="2">
        <v>642.5</v>
      </c>
      <c r="L111" s="2">
        <v>642.5</v>
      </c>
      <c r="M111" s="32">
        <f t="shared" si="14"/>
        <v>0</v>
      </c>
      <c r="N111" s="2">
        <v>122061.35</v>
      </c>
      <c r="O111" s="27">
        <v>122061.35</v>
      </c>
      <c r="P111" s="32">
        <f t="shared" si="15"/>
        <v>0</v>
      </c>
      <c r="Q111" s="26">
        <f t="shared" si="11"/>
        <v>857.28446958750374</v>
      </c>
      <c r="R111">
        <v>366</v>
      </c>
      <c r="S111" s="53" t="str">
        <f t="shared" si="16"/>
        <v>-</v>
      </c>
      <c r="T111" s="35">
        <f t="shared" si="17"/>
        <v>122061.35</v>
      </c>
      <c r="U111" s="35">
        <f t="shared" si="18"/>
        <v>122395.76465753425</v>
      </c>
      <c r="V111" s="35">
        <f t="shared" si="19"/>
        <v>62201.276930624881</v>
      </c>
      <c r="W111" s="27"/>
      <c r="X111" s="45">
        <v>62225.710330184927</v>
      </c>
      <c r="Y111" s="2">
        <f t="shared" si="20"/>
        <v>-24.433399560046382</v>
      </c>
    </row>
    <row r="112" spans="2:25" x14ac:dyDescent="0.3">
      <c r="B112">
        <v>971</v>
      </c>
      <c r="C112" s="7">
        <v>7</v>
      </c>
      <c r="D112" s="12" t="s">
        <v>124</v>
      </c>
      <c r="E112" s="32">
        <v>857.56000000000029</v>
      </c>
      <c r="F112" s="32">
        <v>857.56000000000029</v>
      </c>
      <c r="G112" s="32">
        <f t="shared" si="12"/>
        <v>0</v>
      </c>
      <c r="H112" s="2">
        <v>696460.17</v>
      </c>
      <c r="I112" s="2">
        <v>696460.17</v>
      </c>
      <c r="J112" s="32">
        <f t="shared" si="13"/>
        <v>0</v>
      </c>
      <c r="K112" s="2">
        <v>227558.01</v>
      </c>
      <c r="L112" s="2">
        <v>227558.01</v>
      </c>
      <c r="M112" s="32">
        <f t="shared" si="14"/>
        <v>0</v>
      </c>
      <c r="N112" s="2">
        <v>468902.16000000003</v>
      </c>
      <c r="O112" s="27">
        <v>468902.16000000003</v>
      </c>
      <c r="P112" s="32">
        <f t="shared" si="15"/>
        <v>0</v>
      </c>
      <c r="Q112" s="26">
        <f t="shared" si="11"/>
        <v>546.78641727692514</v>
      </c>
      <c r="R112">
        <v>366</v>
      </c>
      <c r="S112" s="53" t="str">
        <f t="shared" si="16"/>
        <v>-</v>
      </c>
      <c r="T112" s="35">
        <f t="shared" si="17"/>
        <v>468902.16000000003</v>
      </c>
      <c r="U112" s="35">
        <f t="shared" si="18"/>
        <v>470186.82345205481</v>
      </c>
      <c r="V112" s="35">
        <f t="shared" si="19"/>
        <v>238947.98072877433</v>
      </c>
      <c r="W112" s="27"/>
      <c r="X112" s="45">
        <v>239041.84233058235</v>
      </c>
      <c r="Y112" s="2">
        <f t="shared" si="20"/>
        <v>-93.861601808021078</v>
      </c>
    </row>
    <row r="113" spans="2:25" x14ac:dyDescent="0.3">
      <c r="B113">
        <v>975</v>
      </c>
      <c r="C113" s="7">
        <v>7</v>
      </c>
      <c r="D113" s="12" t="s">
        <v>125</v>
      </c>
      <c r="E113" s="32">
        <v>28.92775565345455</v>
      </c>
      <c r="F113" s="32">
        <v>28.92775565345455</v>
      </c>
      <c r="G113" s="32">
        <f t="shared" si="12"/>
        <v>0</v>
      </c>
      <c r="H113" s="2">
        <v>91442.69</v>
      </c>
      <c r="I113" s="2">
        <v>91442.69</v>
      </c>
      <c r="J113" s="32">
        <f t="shared" si="13"/>
        <v>0</v>
      </c>
      <c r="K113" s="2">
        <v>0</v>
      </c>
      <c r="L113" s="2">
        <v>0</v>
      </c>
      <c r="M113" s="32">
        <f t="shared" si="14"/>
        <v>0</v>
      </c>
      <c r="N113" s="2">
        <v>91442.69</v>
      </c>
      <c r="O113" s="27">
        <v>91442.69</v>
      </c>
      <c r="P113" s="32">
        <f t="shared" si="15"/>
        <v>0</v>
      </c>
      <c r="Q113" s="26">
        <f t="shared" si="11"/>
        <v>3161.0710175879103</v>
      </c>
      <c r="R113">
        <v>366</v>
      </c>
      <c r="S113" s="53" t="str">
        <f t="shared" si="16"/>
        <v>-</v>
      </c>
      <c r="T113" s="35">
        <f t="shared" si="17"/>
        <v>91442.69</v>
      </c>
      <c r="U113" s="35">
        <f t="shared" si="18"/>
        <v>91693.217917808215</v>
      </c>
      <c r="V113" s="35">
        <f t="shared" si="19"/>
        <v>46598.305556765365</v>
      </c>
      <c r="W113" s="27"/>
      <c r="X113" s="45">
        <v>46616.609924049655</v>
      </c>
      <c r="Y113" s="2">
        <f t="shared" si="20"/>
        <v>-18.304367284290493</v>
      </c>
    </row>
    <row r="114" spans="2:25" x14ac:dyDescent="0.3">
      <c r="B114">
        <v>981</v>
      </c>
      <c r="C114" s="7">
        <v>7</v>
      </c>
      <c r="D114" s="12" t="s">
        <v>126</v>
      </c>
      <c r="E114" s="32">
        <v>217.38959973138395</v>
      </c>
      <c r="F114" s="32">
        <v>217.38959973138395</v>
      </c>
      <c r="G114" s="32">
        <f t="shared" si="12"/>
        <v>0</v>
      </c>
      <c r="H114" s="2">
        <v>332764.62</v>
      </c>
      <c r="I114" s="2">
        <v>332764.62</v>
      </c>
      <c r="J114" s="32">
        <f t="shared" si="13"/>
        <v>0</v>
      </c>
      <c r="K114" s="2">
        <v>27550.59</v>
      </c>
      <c r="L114" s="2">
        <v>27550.59</v>
      </c>
      <c r="M114" s="32">
        <f t="shared" si="14"/>
        <v>0</v>
      </c>
      <c r="N114" s="2">
        <v>305214.02999999997</v>
      </c>
      <c r="O114" s="27">
        <v>305214.02999999997</v>
      </c>
      <c r="P114" s="32">
        <f t="shared" si="15"/>
        <v>0</v>
      </c>
      <c r="Q114" s="26">
        <f t="shared" si="11"/>
        <v>1403.9955470599132</v>
      </c>
      <c r="R114">
        <v>366</v>
      </c>
      <c r="S114" s="53" t="str">
        <f t="shared" si="16"/>
        <v>-</v>
      </c>
      <c r="T114" s="35">
        <f t="shared" si="17"/>
        <v>305214.02999999997</v>
      </c>
      <c r="U114" s="35">
        <f t="shared" si="18"/>
        <v>306050.2328219178</v>
      </c>
      <c r="V114" s="35">
        <f t="shared" si="19"/>
        <v>155534.10152470091</v>
      </c>
      <c r="W114" s="27"/>
      <c r="X114" s="45">
        <v>155595.19716510075</v>
      </c>
      <c r="Y114" s="2">
        <f t="shared" si="20"/>
        <v>-61.095640399842523</v>
      </c>
    </row>
    <row r="115" spans="2:25" x14ac:dyDescent="0.3">
      <c r="B115">
        <v>983</v>
      </c>
      <c r="C115" s="7">
        <v>7</v>
      </c>
      <c r="D115" s="12" t="s">
        <v>127</v>
      </c>
      <c r="E115" s="32">
        <v>85.84662365102588</v>
      </c>
      <c r="F115" s="32">
        <v>85.84662365102588</v>
      </c>
      <c r="G115" s="32">
        <f t="shared" si="12"/>
        <v>0</v>
      </c>
      <c r="H115" s="2">
        <v>51583.25</v>
      </c>
      <c r="I115" s="2">
        <v>51583.25</v>
      </c>
      <c r="J115" s="32">
        <f t="shared" si="13"/>
        <v>0</v>
      </c>
      <c r="K115" s="2">
        <v>0</v>
      </c>
      <c r="L115" s="2">
        <v>0</v>
      </c>
      <c r="M115" s="32">
        <f t="shared" si="14"/>
        <v>0</v>
      </c>
      <c r="N115" s="2">
        <v>51583.25</v>
      </c>
      <c r="O115" s="27">
        <v>51583.25</v>
      </c>
      <c r="P115" s="32">
        <f t="shared" si="15"/>
        <v>0</v>
      </c>
      <c r="Q115" s="26">
        <f t="shared" si="11"/>
        <v>600.87686394855177</v>
      </c>
      <c r="R115">
        <v>366</v>
      </c>
      <c r="S115" s="53" t="str">
        <f t="shared" si="16"/>
        <v>-</v>
      </c>
      <c r="T115" s="35">
        <f t="shared" si="17"/>
        <v>51583.25</v>
      </c>
      <c r="U115" s="35">
        <f t="shared" si="18"/>
        <v>51724.573972602739</v>
      </c>
      <c r="V115" s="35">
        <f t="shared" si="19"/>
        <v>26286.322560185152</v>
      </c>
      <c r="W115" s="27"/>
      <c r="X115" s="45">
        <v>26296.648139558605</v>
      </c>
      <c r="Y115" s="2">
        <f t="shared" si="20"/>
        <v>-10.325579373453365</v>
      </c>
    </row>
    <row r="116" spans="2:25" x14ac:dyDescent="0.3">
      <c r="B116">
        <v>984</v>
      </c>
      <c r="C116" s="7">
        <v>7</v>
      </c>
      <c r="D116" s="12" t="s">
        <v>128</v>
      </c>
      <c r="E116" s="32">
        <v>38.297245658716264</v>
      </c>
      <c r="F116" s="32">
        <v>38.297245658716264</v>
      </c>
      <c r="G116" s="32">
        <f t="shared" si="12"/>
        <v>0</v>
      </c>
      <c r="H116" s="2">
        <v>14020.71</v>
      </c>
      <c r="I116" s="2">
        <v>14020.71</v>
      </c>
      <c r="J116" s="32">
        <f t="shared" si="13"/>
        <v>0</v>
      </c>
      <c r="K116" s="2">
        <v>0</v>
      </c>
      <c r="L116" s="2">
        <v>0</v>
      </c>
      <c r="M116" s="32">
        <f t="shared" si="14"/>
        <v>0</v>
      </c>
      <c r="N116" s="2">
        <v>14020.71</v>
      </c>
      <c r="O116" s="27">
        <v>14020.71</v>
      </c>
      <c r="P116" s="32">
        <f t="shared" si="15"/>
        <v>0</v>
      </c>
      <c r="Q116" s="26">
        <f t="shared" si="11"/>
        <v>366.10230732895945</v>
      </c>
      <c r="R116">
        <v>366</v>
      </c>
      <c r="S116" s="53" t="str">
        <f t="shared" si="16"/>
        <v>-</v>
      </c>
      <c r="T116" s="35">
        <f t="shared" si="17"/>
        <v>14020.71</v>
      </c>
      <c r="U116" s="35">
        <f t="shared" si="18"/>
        <v>14059.122904109587</v>
      </c>
      <c r="V116" s="35">
        <f t="shared" si="19"/>
        <v>7144.8174665771057</v>
      </c>
      <c r="W116" s="27"/>
      <c r="X116" s="45">
        <v>7147.6240356470498</v>
      </c>
      <c r="Y116" s="2">
        <f t="shared" si="20"/>
        <v>-2.8065690699440893</v>
      </c>
    </row>
    <row r="117" spans="2:25" x14ac:dyDescent="0.3">
      <c r="B117">
        <v>188</v>
      </c>
      <c r="C117" s="7">
        <v>8</v>
      </c>
      <c r="D117" s="12" t="s">
        <v>129</v>
      </c>
      <c r="E117" s="32">
        <v>184.18</v>
      </c>
      <c r="F117" s="32">
        <v>184.18</v>
      </c>
      <c r="G117" s="32">
        <f t="shared" si="12"/>
        <v>0</v>
      </c>
      <c r="H117" s="2">
        <v>158187.12</v>
      </c>
      <c r="I117" s="2">
        <v>158187.12</v>
      </c>
      <c r="J117" s="32">
        <f t="shared" si="13"/>
        <v>0</v>
      </c>
      <c r="K117" s="2">
        <v>38226.58</v>
      </c>
      <c r="L117" s="2">
        <v>38226.58</v>
      </c>
      <c r="M117" s="32">
        <f t="shared" si="14"/>
        <v>0</v>
      </c>
      <c r="N117" s="2">
        <v>119960.54</v>
      </c>
      <c r="O117" s="27">
        <v>119960.54</v>
      </c>
      <c r="P117" s="32">
        <f t="shared" si="15"/>
        <v>0</v>
      </c>
      <c r="Q117" s="26">
        <f t="shared" si="11"/>
        <v>651.32229340862193</v>
      </c>
      <c r="R117">
        <v>366</v>
      </c>
      <c r="S117" s="53" t="str">
        <f t="shared" si="16"/>
        <v>-</v>
      </c>
      <c r="T117" s="35">
        <f t="shared" si="17"/>
        <v>119960.54000000001</v>
      </c>
      <c r="U117" s="35">
        <f t="shared" si="18"/>
        <v>120289.19901369863</v>
      </c>
      <c r="V117" s="35">
        <f t="shared" si="19"/>
        <v>61130.724584705174</v>
      </c>
      <c r="W117" s="27"/>
      <c r="X117" s="45">
        <v>61154.737458602271</v>
      </c>
      <c r="Y117" s="2">
        <f t="shared" si="20"/>
        <v>-24.012873897096142</v>
      </c>
    </row>
    <row r="118" spans="2:25" x14ac:dyDescent="0.3">
      <c r="B118">
        <v>232</v>
      </c>
      <c r="C118" s="7">
        <v>8</v>
      </c>
      <c r="D118" s="12" t="s">
        <v>130</v>
      </c>
      <c r="E118" s="32">
        <v>100.7111228007434</v>
      </c>
      <c r="F118" s="32">
        <v>100.7111228007434</v>
      </c>
      <c r="G118" s="32">
        <f t="shared" si="12"/>
        <v>0</v>
      </c>
      <c r="H118" s="2">
        <v>197326.91</v>
      </c>
      <c r="I118" s="2">
        <v>197326.91</v>
      </c>
      <c r="J118" s="32">
        <f t="shared" si="13"/>
        <v>0</v>
      </c>
      <c r="K118" s="2">
        <v>0</v>
      </c>
      <c r="L118" s="2">
        <v>0</v>
      </c>
      <c r="M118" s="32">
        <f t="shared" si="14"/>
        <v>0</v>
      </c>
      <c r="N118" s="2">
        <v>197326.91</v>
      </c>
      <c r="O118" s="27">
        <v>197326.91</v>
      </c>
      <c r="P118" s="32">
        <f t="shared" si="15"/>
        <v>0</v>
      </c>
      <c r="Q118" s="26">
        <f t="shared" si="11"/>
        <v>1959.3358162673908</v>
      </c>
      <c r="R118">
        <v>182</v>
      </c>
      <c r="S118" s="53">
        <f t="shared" si="16"/>
        <v>45474</v>
      </c>
      <c r="T118" s="35">
        <f t="shared" si="17"/>
        <v>98124.310437158463</v>
      </c>
      <c r="U118" s="35">
        <f t="shared" si="18"/>
        <v>98393.144164383557</v>
      </c>
      <c r="V118" s="35">
        <f t="shared" si="19"/>
        <v>50003.194353727034</v>
      </c>
      <c r="W118" s="27"/>
      <c r="X118" s="45">
        <v>50022.836201727769</v>
      </c>
      <c r="Y118" s="2">
        <f t="shared" si="20"/>
        <v>-19.641848000734171</v>
      </c>
    </row>
    <row r="119" spans="2:25" x14ac:dyDescent="0.3">
      <c r="B119">
        <v>245</v>
      </c>
      <c r="C119" s="7">
        <v>8</v>
      </c>
      <c r="D119" s="12" t="s">
        <v>131</v>
      </c>
      <c r="E119" s="32">
        <v>206.38</v>
      </c>
      <c r="F119" s="32">
        <v>206.38</v>
      </c>
      <c r="G119" s="32">
        <f t="shared" si="12"/>
        <v>0</v>
      </c>
      <c r="H119" s="2">
        <v>659578.72</v>
      </c>
      <c r="I119" s="2">
        <v>659578.72</v>
      </c>
      <c r="J119" s="32">
        <f t="shared" si="13"/>
        <v>0</v>
      </c>
      <c r="K119" s="2">
        <v>0</v>
      </c>
      <c r="L119" s="2">
        <v>0</v>
      </c>
      <c r="M119" s="32">
        <f t="shared" si="14"/>
        <v>0</v>
      </c>
      <c r="N119" s="2">
        <v>659578.72</v>
      </c>
      <c r="O119" s="27">
        <v>659578.72</v>
      </c>
      <c r="P119" s="32">
        <f t="shared" si="15"/>
        <v>0</v>
      </c>
      <c r="Q119" s="26">
        <f t="shared" si="11"/>
        <v>3195.9430177342765</v>
      </c>
      <c r="R119">
        <v>182</v>
      </c>
      <c r="S119" s="53">
        <f t="shared" si="16"/>
        <v>45474</v>
      </c>
      <c r="T119" s="35">
        <f t="shared" si="17"/>
        <v>327987.23234972678</v>
      </c>
      <c r="U119" s="35">
        <f t="shared" si="18"/>
        <v>328885.82750684931</v>
      </c>
      <c r="V119" s="35">
        <f t="shared" si="19"/>
        <v>167139.10397594786</v>
      </c>
      <c r="W119" s="27"/>
      <c r="X119" s="45">
        <v>167204.75819899712</v>
      </c>
      <c r="Y119" s="2">
        <f t="shared" si="20"/>
        <v>-65.654223049263237</v>
      </c>
    </row>
    <row r="120" spans="2:25" x14ac:dyDescent="0.3">
      <c r="B120">
        <v>372</v>
      </c>
      <c r="C120" s="7">
        <v>8</v>
      </c>
      <c r="D120" s="12" t="s">
        <v>132</v>
      </c>
      <c r="E120" s="32">
        <v>137.34</v>
      </c>
      <c r="F120" s="32">
        <v>137.34</v>
      </c>
      <c r="G120" s="32">
        <f t="shared" si="12"/>
        <v>0</v>
      </c>
      <c r="H120" s="2">
        <v>135328.91</v>
      </c>
      <c r="I120" s="2">
        <v>135328.91</v>
      </c>
      <c r="J120" s="32">
        <f t="shared" si="13"/>
        <v>0</v>
      </c>
      <c r="K120" s="2">
        <v>0</v>
      </c>
      <c r="L120" s="2">
        <v>0</v>
      </c>
      <c r="M120" s="32">
        <f t="shared" si="14"/>
        <v>0</v>
      </c>
      <c r="N120" s="2">
        <v>135328.91</v>
      </c>
      <c r="O120" s="27">
        <v>135328.91</v>
      </c>
      <c r="P120" s="32">
        <f t="shared" si="15"/>
        <v>0</v>
      </c>
      <c r="Q120" s="26">
        <f t="shared" si="11"/>
        <v>985.35685160914522</v>
      </c>
      <c r="R120">
        <v>182</v>
      </c>
      <c r="S120" s="53">
        <f t="shared" si="16"/>
        <v>45474</v>
      </c>
      <c r="T120" s="35">
        <f t="shared" si="17"/>
        <v>67294.703879781417</v>
      </c>
      <c r="U120" s="35">
        <f t="shared" si="18"/>
        <v>67479.072931506846</v>
      </c>
      <c r="V120" s="35">
        <f t="shared" si="19"/>
        <v>34292.72666565363</v>
      </c>
      <c r="W120" s="27"/>
      <c r="X120" s="45">
        <v>34306.197255551</v>
      </c>
      <c r="Y120" s="2">
        <f t="shared" si="20"/>
        <v>-13.470589897369791</v>
      </c>
    </row>
    <row r="121" spans="2:25" x14ac:dyDescent="0.3">
      <c r="B121">
        <v>375</v>
      </c>
      <c r="C121" s="7">
        <v>8</v>
      </c>
      <c r="D121" s="12" t="s">
        <v>133</v>
      </c>
      <c r="E121" s="32">
        <v>195.31000000000003</v>
      </c>
      <c r="F121" s="32">
        <v>195.31000000000003</v>
      </c>
      <c r="G121" s="32">
        <f t="shared" si="12"/>
        <v>0</v>
      </c>
      <c r="H121" s="2">
        <v>233785.3</v>
      </c>
      <c r="I121" s="2">
        <v>233785.3</v>
      </c>
      <c r="J121" s="32">
        <f t="shared" si="13"/>
        <v>0</v>
      </c>
      <c r="K121" s="2">
        <v>0</v>
      </c>
      <c r="L121" s="2">
        <v>0</v>
      </c>
      <c r="M121" s="32">
        <f t="shared" si="14"/>
        <v>0</v>
      </c>
      <c r="N121" s="2">
        <v>233785.3</v>
      </c>
      <c r="O121" s="27">
        <v>233785.3</v>
      </c>
      <c r="P121" s="32">
        <f t="shared" si="15"/>
        <v>0</v>
      </c>
      <c r="Q121" s="26">
        <f t="shared" si="11"/>
        <v>1196.9960575495363</v>
      </c>
      <c r="R121">
        <v>182</v>
      </c>
      <c r="S121" s="53">
        <f t="shared" si="16"/>
        <v>45474</v>
      </c>
      <c r="T121" s="35">
        <f t="shared" si="17"/>
        <v>116253.89234972678</v>
      </c>
      <c r="U121" s="35">
        <f t="shared" si="18"/>
        <v>116572.39616438356</v>
      </c>
      <c r="V121" s="35">
        <f t="shared" si="19"/>
        <v>59241.852988750397</v>
      </c>
      <c r="W121" s="27"/>
      <c r="X121" s="45">
        <v>59265.12389147425</v>
      </c>
      <c r="Y121" s="2">
        <f t="shared" si="20"/>
        <v>-23.270902723852487</v>
      </c>
    </row>
    <row r="122" spans="2:25" x14ac:dyDescent="0.3">
      <c r="B122">
        <v>404</v>
      </c>
      <c r="C122" s="7">
        <v>8</v>
      </c>
      <c r="D122" s="12" t="s">
        <v>134</v>
      </c>
      <c r="E122" s="32">
        <v>592.4799999999999</v>
      </c>
      <c r="F122" s="32">
        <v>592.4799999999999</v>
      </c>
      <c r="G122" s="32">
        <f t="shared" si="12"/>
        <v>0</v>
      </c>
      <c r="H122" s="2">
        <v>364067.65</v>
      </c>
      <c r="I122" s="2">
        <v>364067.65</v>
      </c>
      <c r="J122" s="32">
        <f t="shared" si="13"/>
        <v>0</v>
      </c>
      <c r="K122" s="2">
        <v>62602.7</v>
      </c>
      <c r="L122" s="2">
        <v>62602.7</v>
      </c>
      <c r="M122" s="32">
        <f t="shared" si="14"/>
        <v>0</v>
      </c>
      <c r="N122" s="2">
        <v>301464.95</v>
      </c>
      <c r="O122" s="27">
        <v>301464.95</v>
      </c>
      <c r="P122" s="32">
        <f t="shared" si="15"/>
        <v>0</v>
      </c>
      <c r="Q122" s="26">
        <f t="shared" si="11"/>
        <v>508.81877869295175</v>
      </c>
      <c r="R122">
        <v>182</v>
      </c>
      <c r="S122" s="53">
        <f t="shared" si="16"/>
        <v>45474</v>
      </c>
      <c r="T122" s="35">
        <f t="shared" si="17"/>
        <v>149908.80027322404</v>
      </c>
      <c r="U122" s="35">
        <f t="shared" si="18"/>
        <v>150319.50931506848</v>
      </c>
      <c r="V122" s="35">
        <f t="shared" si="19"/>
        <v>76392.066777342232</v>
      </c>
      <c r="W122" s="27"/>
      <c r="X122" s="45">
        <v>76422.07448751948</v>
      </c>
      <c r="Y122" s="2">
        <f t="shared" si="20"/>
        <v>-30.007710177247645</v>
      </c>
    </row>
    <row r="123" spans="2:25" x14ac:dyDescent="0.3">
      <c r="B123">
        <v>413</v>
      </c>
      <c r="C123" s="7">
        <v>8</v>
      </c>
      <c r="D123" s="12" t="s">
        <v>135</v>
      </c>
      <c r="E123" s="32">
        <v>111.30000000000001</v>
      </c>
      <c r="F123" s="32">
        <v>111.30000000000001</v>
      </c>
      <c r="G123" s="32">
        <f t="shared" si="12"/>
        <v>0</v>
      </c>
      <c r="H123" s="2">
        <v>55048.73</v>
      </c>
      <c r="I123" s="2">
        <v>55048.73</v>
      </c>
      <c r="J123" s="32">
        <f t="shared" si="13"/>
        <v>0</v>
      </c>
      <c r="K123" s="2">
        <v>0</v>
      </c>
      <c r="L123" s="2">
        <v>0</v>
      </c>
      <c r="M123" s="32">
        <f t="shared" si="14"/>
        <v>0</v>
      </c>
      <c r="N123" s="2">
        <v>55048.73</v>
      </c>
      <c r="O123" s="27">
        <v>55048.73</v>
      </c>
      <c r="P123" s="32">
        <f t="shared" si="15"/>
        <v>0</v>
      </c>
      <c r="Q123" s="26">
        <f t="shared" si="11"/>
        <v>494.59775381850852</v>
      </c>
      <c r="R123">
        <v>182</v>
      </c>
      <c r="S123" s="53">
        <f t="shared" si="16"/>
        <v>45474</v>
      </c>
      <c r="T123" s="35">
        <f t="shared" si="17"/>
        <v>27373.958633879785</v>
      </c>
      <c r="U123" s="35">
        <f t="shared" si="18"/>
        <v>27448.955780821922</v>
      </c>
      <c r="V123" s="35">
        <f t="shared" si="19"/>
        <v>13949.503111946791</v>
      </c>
      <c r="W123" s="27"/>
      <c r="X123" s="45">
        <v>13954.982642271843</v>
      </c>
      <c r="Y123" s="2">
        <f t="shared" si="20"/>
        <v>-5.4795303250521101</v>
      </c>
    </row>
    <row r="124" spans="2:25" x14ac:dyDescent="0.3">
      <c r="B124">
        <v>537</v>
      </c>
      <c r="C124" s="7">
        <v>8</v>
      </c>
      <c r="D124" s="12" t="s">
        <v>136</v>
      </c>
      <c r="E124" s="32">
        <v>16.2</v>
      </c>
      <c r="F124" s="32">
        <v>16.2</v>
      </c>
      <c r="G124" s="32">
        <f t="shared" si="12"/>
        <v>0</v>
      </c>
      <c r="H124" s="2">
        <v>8809.2000000000007</v>
      </c>
      <c r="I124" s="2">
        <v>8809.2000000000007</v>
      </c>
      <c r="J124" s="32">
        <f t="shared" si="13"/>
        <v>0</v>
      </c>
      <c r="K124" s="2">
        <v>0</v>
      </c>
      <c r="L124" s="2">
        <v>0</v>
      </c>
      <c r="M124" s="32">
        <f t="shared" si="14"/>
        <v>0</v>
      </c>
      <c r="N124" s="2">
        <v>8809.2000000000007</v>
      </c>
      <c r="O124" s="27">
        <v>8809.2000000000007</v>
      </c>
      <c r="P124" s="32">
        <f t="shared" si="15"/>
        <v>0</v>
      </c>
      <c r="Q124" s="26">
        <f t="shared" si="11"/>
        <v>543.77777777777783</v>
      </c>
      <c r="R124">
        <v>366</v>
      </c>
      <c r="S124" s="53" t="str">
        <f t="shared" si="16"/>
        <v>-</v>
      </c>
      <c r="T124" s="35">
        <f t="shared" si="17"/>
        <v>8809.2000000000007</v>
      </c>
      <c r="U124" s="35">
        <f t="shared" si="18"/>
        <v>8833.3347945205478</v>
      </c>
      <c r="V124" s="35">
        <f t="shared" si="19"/>
        <v>4489.0826517751993</v>
      </c>
      <c r="W124" s="27"/>
      <c r="X124" s="45">
        <v>4490.8460167011517</v>
      </c>
      <c r="Y124" s="2">
        <f t="shared" si="20"/>
        <v>-1.7633649259523736</v>
      </c>
    </row>
    <row r="125" spans="2:25" x14ac:dyDescent="0.3">
      <c r="B125">
        <v>545</v>
      </c>
      <c r="C125" s="7">
        <v>8</v>
      </c>
      <c r="D125" s="12" t="s">
        <v>137</v>
      </c>
      <c r="E125" s="32">
        <v>13.343896928423897</v>
      </c>
      <c r="F125" s="32">
        <v>13.343896928423897</v>
      </c>
      <c r="G125" s="32">
        <f t="shared" si="12"/>
        <v>0</v>
      </c>
      <c r="H125" s="2">
        <v>12794</v>
      </c>
      <c r="I125" s="2">
        <v>12794</v>
      </c>
      <c r="J125" s="32">
        <f t="shared" si="13"/>
        <v>0</v>
      </c>
      <c r="K125" s="2">
        <v>0</v>
      </c>
      <c r="L125" s="2">
        <v>0</v>
      </c>
      <c r="M125" s="32">
        <f t="shared" si="14"/>
        <v>0</v>
      </c>
      <c r="N125" s="2">
        <v>12794</v>
      </c>
      <c r="O125" s="27">
        <v>12794</v>
      </c>
      <c r="P125" s="32">
        <f t="shared" si="15"/>
        <v>0</v>
      </c>
      <c r="Q125" s="26">
        <f t="shared" si="11"/>
        <v>958.79037949906831</v>
      </c>
      <c r="R125">
        <v>182</v>
      </c>
      <c r="S125" s="53">
        <f t="shared" si="16"/>
        <v>45474</v>
      </c>
      <c r="T125" s="35">
        <f t="shared" si="17"/>
        <v>6362.0437158469949</v>
      </c>
      <c r="U125" s="35">
        <f t="shared" si="18"/>
        <v>6379.4739726027401</v>
      </c>
      <c r="V125" s="35">
        <f t="shared" si="19"/>
        <v>3242.0356076197804</v>
      </c>
      <c r="W125" s="27"/>
      <c r="X125" s="45">
        <v>3243.309117671306</v>
      </c>
      <c r="Y125" s="2">
        <f t="shared" si="20"/>
        <v>-1.2735100515255908</v>
      </c>
    </row>
    <row r="126" spans="2:25" x14ac:dyDescent="0.3">
      <c r="B126">
        <v>602</v>
      </c>
      <c r="C126" s="7">
        <v>8</v>
      </c>
      <c r="D126" s="12" t="s">
        <v>138</v>
      </c>
      <c r="E126" s="32">
        <v>32.29205625069271</v>
      </c>
      <c r="F126" s="32">
        <v>32.29205625069271</v>
      </c>
      <c r="G126" s="32">
        <f t="shared" si="12"/>
        <v>0</v>
      </c>
      <c r="H126" s="2">
        <v>44506.76</v>
      </c>
      <c r="I126" s="2">
        <v>44506.76</v>
      </c>
      <c r="J126" s="32">
        <f t="shared" si="13"/>
        <v>0</v>
      </c>
      <c r="K126" s="2">
        <v>0</v>
      </c>
      <c r="L126" s="2">
        <v>0</v>
      </c>
      <c r="M126" s="32">
        <f t="shared" si="14"/>
        <v>0</v>
      </c>
      <c r="N126" s="2">
        <v>44506.76</v>
      </c>
      <c r="O126" s="27">
        <v>44506.76</v>
      </c>
      <c r="P126" s="32">
        <f t="shared" si="15"/>
        <v>0</v>
      </c>
      <c r="Q126" s="26">
        <f t="shared" si="11"/>
        <v>1378.2572300283687</v>
      </c>
      <c r="R126">
        <v>366</v>
      </c>
      <c r="S126" s="53" t="str">
        <f t="shared" si="16"/>
        <v>-</v>
      </c>
      <c r="T126" s="35">
        <f t="shared" si="17"/>
        <v>44506.76</v>
      </c>
      <c r="U126" s="35">
        <f t="shared" si="18"/>
        <v>44628.696328767124</v>
      </c>
      <c r="V126" s="35">
        <f t="shared" si="19"/>
        <v>22680.212074050127</v>
      </c>
      <c r="W126" s="27"/>
      <c r="X126" s="45">
        <v>22689.121130440235</v>
      </c>
      <c r="Y126" s="2">
        <f t="shared" si="20"/>
        <v>-8.9090563901081623</v>
      </c>
    </row>
    <row r="127" spans="2:25" x14ac:dyDescent="0.3">
      <c r="B127">
        <v>605</v>
      </c>
      <c r="C127" s="7">
        <v>8</v>
      </c>
      <c r="D127" s="12" t="s">
        <v>139</v>
      </c>
      <c r="E127" s="32">
        <v>17.82</v>
      </c>
      <c r="F127" s="32">
        <v>17.82</v>
      </c>
      <c r="G127" s="32">
        <f t="shared" si="12"/>
        <v>0</v>
      </c>
      <c r="H127" s="2">
        <v>20255.599999999999</v>
      </c>
      <c r="I127" s="2">
        <v>20255.599999999999</v>
      </c>
      <c r="J127" s="32">
        <f t="shared" si="13"/>
        <v>0</v>
      </c>
      <c r="K127" s="2">
        <v>0</v>
      </c>
      <c r="L127" s="2">
        <v>0</v>
      </c>
      <c r="M127" s="32">
        <f t="shared" si="14"/>
        <v>0</v>
      </c>
      <c r="N127" s="2">
        <v>20255.599999999999</v>
      </c>
      <c r="O127" s="27">
        <v>20255.599999999999</v>
      </c>
      <c r="P127" s="32">
        <f t="shared" si="15"/>
        <v>0</v>
      </c>
      <c r="Q127" s="26">
        <f t="shared" si="11"/>
        <v>1136.6778900112233</v>
      </c>
      <c r="R127">
        <v>366</v>
      </c>
      <c r="S127" s="53" t="str">
        <f t="shared" si="16"/>
        <v>-</v>
      </c>
      <c r="T127" s="35">
        <f t="shared" si="17"/>
        <v>20255.599999999999</v>
      </c>
      <c r="U127" s="35">
        <f t="shared" si="18"/>
        <v>20311.094794520548</v>
      </c>
      <c r="V127" s="35">
        <f t="shared" si="19"/>
        <v>10322.056777153171</v>
      </c>
      <c r="W127" s="27"/>
      <c r="X127" s="45">
        <v>10326.111403520392</v>
      </c>
      <c r="Y127" s="2">
        <f t="shared" si="20"/>
        <v>-4.0546263672204077</v>
      </c>
    </row>
    <row r="128" spans="2:25" x14ac:dyDescent="0.3">
      <c r="B128">
        <v>607</v>
      </c>
      <c r="C128" s="7">
        <v>8</v>
      </c>
      <c r="D128" s="12" t="s">
        <v>140</v>
      </c>
      <c r="E128" s="32">
        <v>26.72</v>
      </c>
      <c r="F128" s="32">
        <v>26.72</v>
      </c>
      <c r="G128" s="32">
        <f t="shared" si="12"/>
        <v>0</v>
      </c>
      <c r="H128" s="2">
        <v>30376.86</v>
      </c>
      <c r="I128" s="2">
        <v>30376.86</v>
      </c>
      <c r="J128" s="32">
        <f t="shared" si="13"/>
        <v>0</v>
      </c>
      <c r="K128" s="2">
        <v>0</v>
      </c>
      <c r="L128" s="2">
        <v>0</v>
      </c>
      <c r="M128" s="32">
        <f t="shared" si="14"/>
        <v>0</v>
      </c>
      <c r="N128" s="2">
        <v>30376.86</v>
      </c>
      <c r="O128" s="27">
        <v>30376.86</v>
      </c>
      <c r="P128" s="32">
        <f t="shared" si="15"/>
        <v>0</v>
      </c>
      <c r="Q128" s="26">
        <f t="shared" si="11"/>
        <v>1136.8585329341317</v>
      </c>
      <c r="R128">
        <v>366</v>
      </c>
      <c r="S128" s="53" t="str">
        <f t="shared" si="16"/>
        <v>-</v>
      </c>
      <c r="T128" s="35">
        <f t="shared" si="17"/>
        <v>30376.86</v>
      </c>
      <c r="U128" s="35">
        <f t="shared" si="18"/>
        <v>30460.084273972603</v>
      </c>
      <c r="V128" s="35">
        <f t="shared" si="19"/>
        <v>15479.752445330334</v>
      </c>
      <c r="W128" s="27"/>
      <c r="X128" s="45">
        <v>15485.833075749049</v>
      </c>
      <c r="Y128" s="2">
        <f t="shared" si="20"/>
        <v>-6.0806304187153728</v>
      </c>
    </row>
    <row r="129" spans="2:25" x14ac:dyDescent="0.3">
      <c r="B129">
        <v>611</v>
      </c>
      <c r="C129" s="7">
        <v>8</v>
      </c>
      <c r="D129" s="12" t="s">
        <v>141</v>
      </c>
      <c r="E129" s="32">
        <v>24.229936943839608</v>
      </c>
      <c r="F129" s="32">
        <v>24.229936943839608</v>
      </c>
      <c r="G129" s="32">
        <f t="shared" si="12"/>
        <v>0</v>
      </c>
      <c r="H129" s="2">
        <v>30778.720000000001</v>
      </c>
      <c r="I129" s="2">
        <v>30778.720000000001</v>
      </c>
      <c r="J129" s="32">
        <f t="shared" si="13"/>
        <v>0</v>
      </c>
      <c r="K129" s="2">
        <v>0</v>
      </c>
      <c r="L129" s="2">
        <v>0</v>
      </c>
      <c r="M129" s="32">
        <f t="shared" si="14"/>
        <v>0</v>
      </c>
      <c r="N129" s="2">
        <v>30778.720000000001</v>
      </c>
      <c r="O129" s="27">
        <v>30778.720000000001</v>
      </c>
      <c r="P129" s="32">
        <f t="shared" si="15"/>
        <v>0</v>
      </c>
      <c r="Q129" s="26">
        <f t="shared" si="11"/>
        <v>1270.2765207907569</v>
      </c>
      <c r="R129">
        <v>366</v>
      </c>
      <c r="S129" s="53" t="str">
        <f t="shared" si="16"/>
        <v>-</v>
      </c>
      <c r="T129" s="35">
        <f t="shared" si="17"/>
        <v>30778.719999999998</v>
      </c>
      <c r="U129" s="35">
        <f t="shared" si="18"/>
        <v>30863.045260273972</v>
      </c>
      <c r="V129" s="35">
        <f t="shared" si="19"/>
        <v>15684.536393298637</v>
      </c>
      <c r="W129" s="27"/>
      <c r="X129" s="45">
        <v>15690.697465281755</v>
      </c>
      <c r="Y129" s="2">
        <f t="shared" si="20"/>
        <v>-6.1610719831187453</v>
      </c>
    </row>
    <row r="130" spans="2:25" x14ac:dyDescent="0.3">
      <c r="B130">
        <v>616</v>
      </c>
      <c r="C130" s="7">
        <v>8</v>
      </c>
      <c r="D130" s="12" t="s">
        <v>142</v>
      </c>
      <c r="E130" s="32">
        <v>166.57</v>
      </c>
      <c r="F130" s="32">
        <v>166.57</v>
      </c>
      <c r="G130" s="32">
        <f t="shared" si="12"/>
        <v>0</v>
      </c>
      <c r="H130" s="2">
        <v>205744.53</v>
      </c>
      <c r="I130" s="2">
        <v>205744.53</v>
      </c>
      <c r="J130" s="32">
        <f t="shared" si="13"/>
        <v>0</v>
      </c>
      <c r="K130" s="2">
        <v>0</v>
      </c>
      <c r="L130" s="2">
        <v>0</v>
      </c>
      <c r="M130" s="32">
        <f t="shared" si="14"/>
        <v>0</v>
      </c>
      <c r="N130" s="2">
        <v>205744.53</v>
      </c>
      <c r="O130" s="27">
        <v>205744.53</v>
      </c>
      <c r="P130" s="32">
        <f t="shared" si="15"/>
        <v>0</v>
      </c>
      <c r="Q130" s="26">
        <f t="shared" si="11"/>
        <v>1235.1835864801585</v>
      </c>
      <c r="R130">
        <v>366</v>
      </c>
      <c r="S130" s="53" t="str">
        <f t="shared" si="16"/>
        <v>-</v>
      </c>
      <c r="T130" s="35">
        <f t="shared" si="17"/>
        <v>205744.53</v>
      </c>
      <c r="U130" s="35">
        <f t="shared" si="18"/>
        <v>206308.21364383562</v>
      </c>
      <c r="V130" s="35">
        <f t="shared" si="19"/>
        <v>104845.41165152818</v>
      </c>
      <c r="W130" s="27"/>
      <c r="X130" s="45">
        <v>104886.59617315426</v>
      </c>
      <c r="Y130" s="2">
        <f t="shared" si="20"/>
        <v>-41.184521626084461</v>
      </c>
    </row>
    <row r="131" spans="2:25" x14ac:dyDescent="0.3">
      <c r="B131">
        <v>637</v>
      </c>
      <c r="C131" s="7">
        <v>8</v>
      </c>
      <c r="D131" s="12" t="s">
        <v>143</v>
      </c>
      <c r="E131" s="32">
        <v>12.710599999999999</v>
      </c>
      <c r="F131" s="32">
        <v>12.710599999999999</v>
      </c>
      <c r="G131" s="32">
        <f t="shared" si="12"/>
        <v>0</v>
      </c>
      <c r="H131" s="2">
        <v>29159.09</v>
      </c>
      <c r="I131" s="2">
        <v>29159.09</v>
      </c>
      <c r="J131" s="32">
        <f t="shared" si="13"/>
        <v>0</v>
      </c>
      <c r="K131" s="2">
        <v>0</v>
      </c>
      <c r="L131" s="2">
        <v>0</v>
      </c>
      <c r="M131" s="32">
        <f t="shared" si="14"/>
        <v>0</v>
      </c>
      <c r="N131" s="2">
        <v>29159.09</v>
      </c>
      <c r="O131" s="27">
        <v>29159.09</v>
      </c>
      <c r="P131" s="32">
        <f t="shared" si="15"/>
        <v>0</v>
      </c>
      <c r="Q131" s="26">
        <f t="shared" si="11"/>
        <v>2294.0765974855635</v>
      </c>
      <c r="R131">
        <v>366</v>
      </c>
      <c r="S131" s="53" t="str">
        <f t="shared" si="16"/>
        <v>-</v>
      </c>
      <c r="T131" s="35">
        <f t="shared" si="17"/>
        <v>29159.09</v>
      </c>
      <c r="U131" s="35">
        <f t="shared" si="18"/>
        <v>29238.977917808217</v>
      </c>
      <c r="V131" s="35">
        <f t="shared" si="19"/>
        <v>14859.188695971448</v>
      </c>
      <c r="W131" s="27"/>
      <c r="X131" s="45">
        <v>14865.025561586792</v>
      </c>
      <c r="Y131" s="2">
        <f t="shared" si="20"/>
        <v>-5.8368656153434131</v>
      </c>
    </row>
    <row r="132" spans="2:25" x14ac:dyDescent="0.3">
      <c r="B132">
        <v>638</v>
      </c>
      <c r="C132" s="7">
        <v>8</v>
      </c>
      <c r="D132" s="12" t="s">
        <v>144</v>
      </c>
      <c r="E132" s="32">
        <v>7.2508246428998513</v>
      </c>
      <c r="F132" s="32">
        <v>7.2508246428998513</v>
      </c>
      <c r="G132" s="32">
        <f t="shared" si="12"/>
        <v>0</v>
      </c>
      <c r="H132" s="2">
        <v>14125.23</v>
      </c>
      <c r="I132" s="2">
        <v>14125.23</v>
      </c>
      <c r="J132" s="32">
        <f t="shared" si="13"/>
        <v>0</v>
      </c>
      <c r="K132" s="2">
        <v>0</v>
      </c>
      <c r="L132" s="2">
        <v>0</v>
      </c>
      <c r="M132" s="32">
        <f t="shared" si="14"/>
        <v>0</v>
      </c>
      <c r="N132" s="2">
        <v>14125.23</v>
      </c>
      <c r="O132" s="27">
        <v>14125.23</v>
      </c>
      <c r="P132" s="32">
        <f t="shared" si="15"/>
        <v>0</v>
      </c>
      <c r="Q132" s="26">
        <f t="shared" si="11"/>
        <v>1948.0860034081365</v>
      </c>
      <c r="R132">
        <v>366</v>
      </c>
      <c r="S132" s="53" t="str">
        <f t="shared" si="16"/>
        <v>-</v>
      </c>
      <c r="T132" s="35">
        <f t="shared" si="17"/>
        <v>14125.23</v>
      </c>
      <c r="U132" s="35">
        <f t="shared" si="18"/>
        <v>14163.929260273972</v>
      </c>
      <c r="V132" s="35">
        <f t="shared" si="19"/>
        <v>7198.0798421348809</v>
      </c>
      <c r="W132" s="27"/>
      <c r="X132" s="45">
        <v>7200.9073332978705</v>
      </c>
      <c r="Y132" s="2">
        <f t="shared" si="20"/>
        <v>-2.8274911629896451</v>
      </c>
    </row>
    <row r="133" spans="2:25" x14ac:dyDescent="0.3">
      <c r="B133">
        <v>639</v>
      </c>
      <c r="C133" s="7">
        <v>8</v>
      </c>
      <c r="D133" s="12" t="s">
        <v>145</v>
      </c>
      <c r="E133" s="32">
        <v>7.2951284971200536</v>
      </c>
      <c r="F133" s="32">
        <v>7.2951284971200536</v>
      </c>
      <c r="G133" s="32">
        <f t="shared" si="12"/>
        <v>0</v>
      </c>
      <c r="H133" s="2">
        <v>26024.54</v>
      </c>
      <c r="I133" s="2">
        <v>26024.54</v>
      </c>
      <c r="J133" s="32">
        <f t="shared" si="13"/>
        <v>0</v>
      </c>
      <c r="K133" s="2">
        <v>0</v>
      </c>
      <c r="L133" s="2">
        <v>0</v>
      </c>
      <c r="M133" s="32">
        <f t="shared" si="14"/>
        <v>0</v>
      </c>
      <c r="N133" s="2">
        <v>26024.54</v>
      </c>
      <c r="O133" s="27">
        <v>26024.54</v>
      </c>
      <c r="P133" s="32">
        <f t="shared" si="15"/>
        <v>0</v>
      </c>
      <c r="Q133" s="26">
        <f t="shared" si="11"/>
        <v>3567.3861002275535</v>
      </c>
      <c r="R133">
        <v>366</v>
      </c>
      <c r="S133" s="53" t="str">
        <f t="shared" si="16"/>
        <v>-</v>
      </c>
      <c r="T133" s="35">
        <f t="shared" si="17"/>
        <v>26024.54</v>
      </c>
      <c r="U133" s="35">
        <f t="shared" si="18"/>
        <v>26095.840109589044</v>
      </c>
      <c r="V133" s="35">
        <f t="shared" si="19"/>
        <v>13261.852499027125</v>
      </c>
      <c r="W133" s="27"/>
      <c r="X133" s="45">
        <v>13267.06191203285</v>
      </c>
      <c r="Y133" s="2">
        <f t="shared" si="20"/>
        <v>-5.2094130057248549</v>
      </c>
    </row>
    <row r="134" spans="2:25" x14ac:dyDescent="0.3">
      <c r="B134">
        <v>714</v>
      </c>
      <c r="C134" s="7">
        <v>8</v>
      </c>
      <c r="D134" s="12" t="s">
        <v>146</v>
      </c>
      <c r="E134" s="32">
        <v>56.060055547761266</v>
      </c>
      <c r="F134" s="32">
        <v>56.060055547761266</v>
      </c>
      <c r="G134" s="32">
        <f t="shared" si="12"/>
        <v>0</v>
      </c>
      <c r="H134" s="2">
        <v>115708.19</v>
      </c>
      <c r="I134" s="2">
        <v>115708.19</v>
      </c>
      <c r="J134" s="32">
        <f t="shared" si="13"/>
        <v>0</v>
      </c>
      <c r="K134" s="2">
        <v>0</v>
      </c>
      <c r="L134" s="2">
        <v>0</v>
      </c>
      <c r="M134" s="32">
        <f t="shared" si="14"/>
        <v>0</v>
      </c>
      <c r="N134" s="2">
        <v>115708.19</v>
      </c>
      <c r="O134" s="27">
        <v>115708.19</v>
      </c>
      <c r="P134" s="32">
        <f t="shared" si="15"/>
        <v>0</v>
      </c>
      <c r="Q134" s="26">
        <f t="shared" si="11"/>
        <v>2064.0041981660283</v>
      </c>
      <c r="R134">
        <v>366</v>
      </c>
      <c r="S134" s="53" t="str">
        <f t="shared" si="16"/>
        <v>-</v>
      </c>
      <c r="T134" s="35">
        <f t="shared" si="17"/>
        <v>115708.19</v>
      </c>
      <c r="U134" s="35">
        <f t="shared" si="18"/>
        <v>116025.19873972602</v>
      </c>
      <c r="V134" s="35">
        <f t="shared" si="19"/>
        <v>58963.768378207846</v>
      </c>
      <c r="W134" s="27"/>
      <c r="X134" s="45">
        <v>58986.93004599736</v>
      </c>
      <c r="Y134" s="2">
        <f t="shared" si="20"/>
        <v>-23.161667789514468</v>
      </c>
    </row>
    <row r="135" spans="2:25" x14ac:dyDescent="0.3">
      <c r="B135">
        <v>749</v>
      </c>
      <c r="C135" s="7">
        <v>8</v>
      </c>
      <c r="D135" s="12" t="s">
        <v>147</v>
      </c>
      <c r="E135" s="32">
        <v>26.487330349758473</v>
      </c>
      <c r="F135" s="32">
        <v>26.487330349758473</v>
      </c>
      <c r="G135" s="32">
        <f t="shared" si="12"/>
        <v>0</v>
      </c>
      <c r="H135" s="2">
        <v>25997.66</v>
      </c>
      <c r="I135" s="2">
        <v>25997.66</v>
      </c>
      <c r="J135" s="32">
        <f t="shared" si="13"/>
        <v>0</v>
      </c>
      <c r="K135" s="2">
        <v>5065.7700000000004</v>
      </c>
      <c r="L135" s="2">
        <v>5065.7700000000004</v>
      </c>
      <c r="M135" s="32">
        <f t="shared" si="14"/>
        <v>0</v>
      </c>
      <c r="N135" s="2">
        <v>20931.89</v>
      </c>
      <c r="O135" s="27">
        <v>20931.89</v>
      </c>
      <c r="P135" s="32">
        <f t="shared" si="15"/>
        <v>0</v>
      </c>
      <c r="Q135" s="26">
        <f t="shared" si="11"/>
        <v>790.26046504497458</v>
      </c>
      <c r="R135">
        <v>182</v>
      </c>
      <c r="S135" s="53">
        <f t="shared" si="16"/>
        <v>45474</v>
      </c>
      <c r="T135" s="35">
        <f t="shared" si="17"/>
        <v>10408.754043715848</v>
      </c>
      <c r="U135" s="35">
        <f t="shared" si="18"/>
        <v>10437.271178082192</v>
      </c>
      <c r="V135" s="35">
        <f t="shared" si="19"/>
        <v>5304.1998370158199</v>
      </c>
      <c r="W135" s="27"/>
      <c r="X135" s="45">
        <v>5306.2833896430229</v>
      </c>
      <c r="Y135" s="2">
        <f t="shared" si="20"/>
        <v>-2.083552627203062</v>
      </c>
    </row>
    <row r="136" spans="2:25" x14ac:dyDescent="0.3">
      <c r="B136">
        <v>775</v>
      </c>
      <c r="C136" s="7">
        <v>8</v>
      </c>
      <c r="D136" s="12" t="s">
        <v>148</v>
      </c>
      <c r="E136" s="32">
        <v>220.88609598660756</v>
      </c>
      <c r="F136" s="32">
        <v>220.88609598660756</v>
      </c>
      <c r="G136" s="32">
        <f t="shared" si="12"/>
        <v>0</v>
      </c>
      <c r="H136" s="2">
        <v>193441.31</v>
      </c>
      <c r="I136" s="2">
        <v>193441.31</v>
      </c>
      <c r="J136" s="32">
        <f t="shared" si="13"/>
        <v>0</v>
      </c>
      <c r="K136" s="2">
        <v>0</v>
      </c>
      <c r="L136" s="2">
        <v>0</v>
      </c>
      <c r="M136" s="32">
        <f t="shared" si="14"/>
        <v>0</v>
      </c>
      <c r="N136" s="2">
        <v>193441.31</v>
      </c>
      <c r="O136" s="27">
        <v>193441.31</v>
      </c>
      <c r="P136" s="32">
        <f t="shared" si="15"/>
        <v>0</v>
      </c>
      <c r="Q136" s="26">
        <f t="shared" si="11"/>
        <v>875.75140995623576</v>
      </c>
      <c r="R136">
        <v>366</v>
      </c>
      <c r="S136" s="53" t="str">
        <f t="shared" si="16"/>
        <v>-</v>
      </c>
      <c r="T136" s="35">
        <f t="shared" si="17"/>
        <v>193441.30999999997</v>
      </c>
      <c r="U136" s="35">
        <f t="shared" si="18"/>
        <v>193971.28619178079</v>
      </c>
      <c r="V136" s="35">
        <f t="shared" si="19"/>
        <v>98575.810386603567</v>
      </c>
      <c r="W136" s="27"/>
      <c r="X136" s="45">
        <v>98614.532134467649</v>
      </c>
      <c r="Y136" s="2">
        <f t="shared" si="20"/>
        <v>-38.721747864081408</v>
      </c>
    </row>
    <row r="137" spans="2:25" x14ac:dyDescent="0.3">
      <c r="B137">
        <v>790</v>
      </c>
      <c r="C137" s="7">
        <v>8</v>
      </c>
      <c r="D137" s="12" t="s">
        <v>149</v>
      </c>
      <c r="E137" s="32">
        <v>16.66</v>
      </c>
      <c r="F137" s="32">
        <v>16.66</v>
      </c>
      <c r="G137" s="32">
        <f t="shared" si="12"/>
        <v>0</v>
      </c>
      <c r="H137" s="2">
        <v>14529.2</v>
      </c>
      <c r="I137" s="2">
        <v>14529.2</v>
      </c>
      <c r="J137" s="32">
        <f t="shared" si="13"/>
        <v>0</v>
      </c>
      <c r="K137" s="2">
        <v>0</v>
      </c>
      <c r="L137" s="2">
        <v>0</v>
      </c>
      <c r="M137" s="32">
        <f t="shared" si="14"/>
        <v>0</v>
      </c>
      <c r="N137" s="2">
        <v>14529.2</v>
      </c>
      <c r="O137" s="27">
        <v>14529.2</v>
      </c>
      <c r="P137" s="32">
        <f t="shared" si="15"/>
        <v>0</v>
      </c>
      <c r="Q137" s="26">
        <f t="shared" si="11"/>
        <v>872.10084033613452</v>
      </c>
      <c r="R137">
        <v>366</v>
      </c>
      <c r="S137" s="53" t="str">
        <f t="shared" si="16"/>
        <v>-</v>
      </c>
      <c r="T137" s="35">
        <f t="shared" si="17"/>
        <v>14529.2</v>
      </c>
      <c r="U137" s="35">
        <f t="shared" si="18"/>
        <v>14569.006027397261</v>
      </c>
      <c r="V137" s="35">
        <f t="shared" si="19"/>
        <v>7403.9390255837334</v>
      </c>
      <c r="W137" s="27"/>
      <c r="X137" s="45">
        <v>7406.8473806763805</v>
      </c>
      <c r="Y137" s="2">
        <f t="shared" si="20"/>
        <v>-2.9083550926470707</v>
      </c>
    </row>
    <row r="138" spans="2:25" x14ac:dyDescent="0.3">
      <c r="B138">
        <v>795</v>
      </c>
      <c r="C138" s="7">
        <v>8</v>
      </c>
      <c r="D138" s="12" t="s">
        <v>150</v>
      </c>
      <c r="E138" s="32">
        <v>239.22</v>
      </c>
      <c r="F138" s="32">
        <v>239.22</v>
      </c>
      <c r="G138" s="32">
        <f t="shared" si="12"/>
        <v>0</v>
      </c>
      <c r="H138" s="2">
        <v>247858</v>
      </c>
      <c r="I138" s="2">
        <v>247858</v>
      </c>
      <c r="J138" s="32">
        <f t="shared" si="13"/>
        <v>0</v>
      </c>
      <c r="K138" s="2">
        <v>3977.7799999999997</v>
      </c>
      <c r="L138" s="2">
        <v>3977.7799999999997</v>
      </c>
      <c r="M138" s="32">
        <f t="shared" si="14"/>
        <v>0</v>
      </c>
      <c r="N138" s="2">
        <v>243880.22</v>
      </c>
      <c r="O138" s="27">
        <v>243880.22</v>
      </c>
      <c r="P138" s="32">
        <f t="shared" si="15"/>
        <v>0</v>
      </c>
      <c r="Q138" s="26">
        <f t="shared" si="11"/>
        <v>1019.4808962461333</v>
      </c>
      <c r="R138">
        <v>366</v>
      </c>
      <c r="S138" s="53" t="str">
        <f t="shared" si="16"/>
        <v>-</v>
      </c>
      <c r="T138" s="35">
        <f t="shared" si="17"/>
        <v>243880.22</v>
      </c>
      <c r="U138" s="35">
        <f t="shared" si="18"/>
        <v>244548.38498630136</v>
      </c>
      <c r="V138" s="35">
        <f t="shared" si="19"/>
        <v>124278.98841133348</v>
      </c>
      <c r="W138" s="27"/>
      <c r="X138" s="45">
        <v>124327.80667247882</v>
      </c>
      <c r="Y138" s="2">
        <f t="shared" si="20"/>
        <v>-48.818261145337601</v>
      </c>
    </row>
    <row r="139" spans="2:25" x14ac:dyDescent="0.3">
      <c r="B139">
        <v>796</v>
      </c>
      <c r="C139" s="7">
        <v>8</v>
      </c>
      <c r="D139" s="12" t="s">
        <v>151</v>
      </c>
      <c r="E139" s="32">
        <v>36</v>
      </c>
      <c r="F139" s="32">
        <v>36</v>
      </c>
      <c r="G139" s="32">
        <f t="shared" si="12"/>
        <v>0</v>
      </c>
      <c r="H139" s="2">
        <v>25689.16</v>
      </c>
      <c r="I139" s="2">
        <v>25689.16</v>
      </c>
      <c r="J139" s="32">
        <f t="shared" si="13"/>
        <v>0</v>
      </c>
      <c r="K139" s="2">
        <v>0</v>
      </c>
      <c r="L139" s="2">
        <v>0</v>
      </c>
      <c r="M139" s="32">
        <f t="shared" si="14"/>
        <v>0</v>
      </c>
      <c r="N139" s="2">
        <v>25689.16</v>
      </c>
      <c r="O139" s="27">
        <v>25689.16</v>
      </c>
      <c r="P139" s="32">
        <f t="shared" si="15"/>
        <v>0</v>
      </c>
      <c r="Q139" s="26">
        <f t="shared" si="11"/>
        <v>713.58777777777777</v>
      </c>
      <c r="R139">
        <v>366</v>
      </c>
      <c r="S139" s="53" t="str">
        <f t="shared" si="16"/>
        <v>-</v>
      </c>
      <c r="T139" s="35">
        <f t="shared" si="17"/>
        <v>25689.16</v>
      </c>
      <c r="U139" s="35">
        <f t="shared" si="18"/>
        <v>25759.541260273974</v>
      </c>
      <c r="V139" s="35">
        <f t="shared" si="19"/>
        <v>13090.946112550218</v>
      </c>
      <c r="W139" s="27"/>
      <c r="X139" s="45">
        <v>13096.08839149963</v>
      </c>
      <c r="Y139" s="2">
        <f t="shared" si="20"/>
        <v>-5.1422789494117751</v>
      </c>
    </row>
    <row r="140" spans="2:25" x14ac:dyDescent="0.3">
      <c r="B140">
        <v>801</v>
      </c>
      <c r="C140" s="7">
        <v>8</v>
      </c>
      <c r="D140" s="12" t="s">
        <v>152</v>
      </c>
      <c r="E140" s="32">
        <v>80.595045654562895</v>
      </c>
      <c r="F140" s="32">
        <v>80.595045654562895</v>
      </c>
      <c r="G140" s="32">
        <f t="shared" si="12"/>
        <v>0</v>
      </c>
      <c r="H140" s="2">
        <v>119771.63</v>
      </c>
      <c r="I140" s="2">
        <v>119771.63</v>
      </c>
      <c r="J140" s="32">
        <f t="shared" si="13"/>
        <v>0</v>
      </c>
      <c r="K140" s="2">
        <v>0</v>
      </c>
      <c r="L140" s="2">
        <v>0</v>
      </c>
      <c r="M140" s="32">
        <f t="shared" si="14"/>
        <v>0</v>
      </c>
      <c r="N140" s="2">
        <v>119771.63</v>
      </c>
      <c r="O140" s="27">
        <v>119771.63</v>
      </c>
      <c r="P140" s="32">
        <f t="shared" si="15"/>
        <v>0</v>
      </c>
      <c r="Q140" s="26">
        <f t="shared" si="11"/>
        <v>1486.0917197485219</v>
      </c>
      <c r="R140">
        <v>366</v>
      </c>
      <c r="S140" s="53" t="str">
        <f t="shared" si="16"/>
        <v>-</v>
      </c>
      <c r="T140" s="35">
        <f t="shared" si="17"/>
        <v>119771.62999999999</v>
      </c>
      <c r="U140" s="35">
        <f t="shared" si="18"/>
        <v>120099.77145205479</v>
      </c>
      <c r="V140" s="35">
        <f t="shared" si="19"/>
        <v>61034.457885828218</v>
      </c>
      <c r="W140" s="27"/>
      <c r="X140" s="45">
        <v>61058.432945023844</v>
      </c>
      <c r="Y140" s="2">
        <f t="shared" si="20"/>
        <v>-23.975059195625363</v>
      </c>
    </row>
    <row r="141" spans="2:25" x14ac:dyDescent="0.3">
      <c r="B141">
        <v>809</v>
      </c>
      <c r="C141" s="7">
        <v>8</v>
      </c>
      <c r="D141" s="12" t="s">
        <v>153</v>
      </c>
      <c r="E141" s="32">
        <v>195.05146487706281</v>
      </c>
      <c r="F141" s="32">
        <v>195.05146487706281</v>
      </c>
      <c r="G141" s="32">
        <f t="shared" si="12"/>
        <v>0</v>
      </c>
      <c r="H141" s="2">
        <v>525914.76</v>
      </c>
      <c r="I141" s="2">
        <v>525914.76</v>
      </c>
      <c r="J141" s="32">
        <f t="shared" si="13"/>
        <v>0</v>
      </c>
      <c r="K141" s="2">
        <v>0</v>
      </c>
      <c r="L141" s="2">
        <v>0</v>
      </c>
      <c r="M141" s="32">
        <f t="shared" si="14"/>
        <v>0</v>
      </c>
      <c r="N141" s="2">
        <v>525914.76</v>
      </c>
      <c r="O141" s="27">
        <v>525914.76</v>
      </c>
      <c r="P141" s="32">
        <f t="shared" si="15"/>
        <v>0</v>
      </c>
      <c r="Q141" s="26">
        <f t="shared" ref="Q141:Q189" si="21">IFERROR(N141/E141,"n.a.")</f>
        <v>2696.2871585274888</v>
      </c>
      <c r="R141">
        <v>366</v>
      </c>
      <c r="S141" s="53" t="str">
        <f t="shared" si="16"/>
        <v>-</v>
      </c>
      <c r="T141" s="35">
        <f t="shared" si="17"/>
        <v>525914.76</v>
      </c>
      <c r="U141" s="35">
        <f t="shared" si="18"/>
        <v>527355.62235616439</v>
      </c>
      <c r="V141" s="35">
        <f t="shared" si="19"/>
        <v>268001.04724929819</v>
      </c>
      <c r="W141" s="27"/>
      <c r="X141" s="45">
        <v>268106.32124033303</v>
      </c>
      <c r="Y141" s="2">
        <f t="shared" si="20"/>
        <v>-105.27399103483185</v>
      </c>
    </row>
    <row r="142" spans="2:25" x14ac:dyDescent="0.3">
      <c r="B142">
        <v>810</v>
      </c>
      <c r="C142" s="7">
        <v>8</v>
      </c>
      <c r="D142" s="12" t="s">
        <v>154</v>
      </c>
      <c r="E142" s="32">
        <v>129.05000000000001</v>
      </c>
      <c r="F142" s="32">
        <v>129.05000000000001</v>
      </c>
      <c r="G142" s="32">
        <f t="shared" ref="G142:G189" si="22">F142-E142</f>
        <v>0</v>
      </c>
      <c r="H142" s="2">
        <v>161000.31</v>
      </c>
      <c r="I142" s="2">
        <v>161000.31</v>
      </c>
      <c r="J142" s="32">
        <f t="shared" ref="J142:J189" si="23">I142-H142</f>
        <v>0</v>
      </c>
      <c r="K142" s="2">
        <v>0</v>
      </c>
      <c r="L142" s="2">
        <v>0</v>
      </c>
      <c r="M142" s="32">
        <f t="shared" ref="M142:M189" si="24">L142-K142</f>
        <v>0</v>
      </c>
      <c r="N142" s="2">
        <v>161000.31</v>
      </c>
      <c r="O142" s="27">
        <v>161000.31</v>
      </c>
      <c r="P142" s="32">
        <f t="shared" ref="P142:P189" si="25">O142-N142</f>
        <v>0</v>
      </c>
      <c r="Q142" s="26">
        <f t="shared" si="21"/>
        <v>1247.5808601317317</v>
      </c>
      <c r="R142">
        <v>366</v>
      </c>
      <c r="S142" s="53" t="str">
        <f t="shared" ref="S142:S189" si="26">IF(R142=366,"-",R142+$S$8)</f>
        <v>-</v>
      </c>
      <c r="T142" s="35">
        <f t="shared" ref="T142:T189" si="27">N142*R142/366</f>
        <v>161000.31</v>
      </c>
      <c r="U142" s="35">
        <f t="shared" ref="U142:U189" si="28">O142*R142/365</f>
        <v>161441.40673972602</v>
      </c>
      <c r="V142" s="35">
        <f t="shared" ref="V142:V189" si="29">U142*(E$8/U$11)</f>
        <v>82044.192270742977</v>
      </c>
      <c r="W142" s="27"/>
      <c r="X142" s="45">
        <v>82076.420202873182</v>
      </c>
      <c r="Y142" s="2">
        <f t="shared" ref="Y142:Y189" si="30">V142-X142</f>
        <v>-32.227932130204863</v>
      </c>
    </row>
    <row r="143" spans="2:25" x14ac:dyDescent="0.3">
      <c r="B143">
        <v>812</v>
      </c>
      <c r="C143" s="7">
        <v>8</v>
      </c>
      <c r="D143" s="12" t="s">
        <v>155</v>
      </c>
      <c r="E143" s="32">
        <v>40.015131666082148</v>
      </c>
      <c r="F143" s="32">
        <v>40.015131666082148</v>
      </c>
      <c r="G143" s="32">
        <f t="shared" si="22"/>
        <v>0</v>
      </c>
      <c r="H143" s="2">
        <v>83890.9</v>
      </c>
      <c r="I143" s="2">
        <v>83890.9</v>
      </c>
      <c r="J143" s="32">
        <f t="shared" si="23"/>
        <v>0</v>
      </c>
      <c r="K143" s="2">
        <v>252</v>
      </c>
      <c r="L143" s="2">
        <v>252</v>
      </c>
      <c r="M143" s="32">
        <f t="shared" si="24"/>
        <v>0</v>
      </c>
      <c r="N143" s="2">
        <v>83638.899999999994</v>
      </c>
      <c r="O143" s="27">
        <v>83638.899999999994</v>
      </c>
      <c r="P143" s="32">
        <f t="shared" si="25"/>
        <v>0</v>
      </c>
      <c r="Q143" s="26">
        <f t="shared" si="21"/>
        <v>2090.1818016731522</v>
      </c>
      <c r="R143">
        <v>366</v>
      </c>
      <c r="S143" s="53" t="str">
        <f t="shared" si="26"/>
        <v>-</v>
      </c>
      <c r="T143" s="35">
        <f t="shared" si="27"/>
        <v>83638.899999999994</v>
      </c>
      <c r="U143" s="35">
        <f t="shared" si="28"/>
        <v>83868.047671232867</v>
      </c>
      <c r="V143" s="35">
        <f t="shared" si="29"/>
        <v>42621.570063520034</v>
      </c>
      <c r="W143" s="27"/>
      <c r="X143" s="45">
        <v>42638.31232192093</v>
      </c>
      <c r="Y143" s="2">
        <f t="shared" si="30"/>
        <v>-16.74225840089639</v>
      </c>
    </row>
    <row r="144" spans="2:25" x14ac:dyDescent="0.3">
      <c r="B144">
        <v>818</v>
      </c>
      <c r="C144" s="7">
        <v>8</v>
      </c>
      <c r="D144" s="12" t="s">
        <v>156</v>
      </c>
      <c r="E144" s="32">
        <v>32.386065186495593</v>
      </c>
      <c r="F144" s="32">
        <v>32.386065186495593</v>
      </c>
      <c r="G144" s="32">
        <f t="shared" si="22"/>
        <v>0</v>
      </c>
      <c r="H144" s="2">
        <v>26812.42</v>
      </c>
      <c r="I144" s="2">
        <v>26812.42</v>
      </c>
      <c r="J144" s="32">
        <f t="shared" si="23"/>
        <v>0</v>
      </c>
      <c r="K144" s="2">
        <v>0</v>
      </c>
      <c r="L144" s="2">
        <v>0</v>
      </c>
      <c r="M144" s="32">
        <f t="shared" si="24"/>
        <v>0</v>
      </c>
      <c r="N144" s="2">
        <v>26812.42</v>
      </c>
      <c r="O144" s="27">
        <v>26812.42</v>
      </c>
      <c r="P144" s="32">
        <f t="shared" si="25"/>
        <v>0</v>
      </c>
      <c r="Q144" s="26">
        <f t="shared" si="21"/>
        <v>827.89989600775266</v>
      </c>
      <c r="R144">
        <v>366</v>
      </c>
      <c r="S144" s="53" t="str">
        <f t="shared" si="26"/>
        <v>-</v>
      </c>
      <c r="T144" s="35">
        <f t="shared" si="27"/>
        <v>26812.42</v>
      </c>
      <c r="U144" s="35">
        <f t="shared" si="28"/>
        <v>26885.878684931504</v>
      </c>
      <c r="V144" s="35">
        <f t="shared" si="29"/>
        <v>13663.34848500549</v>
      </c>
      <c r="W144" s="27"/>
      <c r="X144" s="45">
        <v>13668.715610398023</v>
      </c>
      <c r="Y144" s="2">
        <f t="shared" si="30"/>
        <v>-5.3671253925331257</v>
      </c>
    </row>
    <row r="145" spans="2:25" x14ac:dyDescent="0.3">
      <c r="B145">
        <v>833</v>
      </c>
      <c r="C145" s="7">
        <v>8</v>
      </c>
      <c r="D145" s="12" t="s">
        <v>157</v>
      </c>
      <c r="E145" s="32">
        <v>48.808506073921507</v>
      </c>
      <c r="F145" s="32">
        <v>48.808506073921507</v>
      </c>
      <c r="G145" s="32">
        <f t="shared" si="22"/>
        <v>0</v>
      </c>
      <c r="H145" s="2">
        <v>42966.81</v>
      </c>
      <c r="I145" s="2">
        <v>42966.81</v>
      </c>
      <c r="J145" s="32">
        <f t="shared" si="23"/>
        <v>0</v>
      </c>
      <c r="K145" s="2">
        <v>0</v>
      </c>
      <c r="L145" s="2">
        <v>0</v>
      </c>
      <c r="M145" s="32">
        <f t="shared" si="24"/>
        <v>0</v>
      </c>
      <c r="N145" s="2">
        <v>42966.81</v>
      </c>
      <c r="O145" s="27">
        <v>42966.81</v>
      </c>
      <c r="P145" s="32">
        <f t="shared" si="25"/>
        <v>0</v>
      </c>
      <c r="Q145" s="26">
        <f t="shared" si="21"/>
        <v>880.31397508716748</v>
      </c>
      <c r="R145">
        <v>366</v>
      </c>
      <c r="S145" s="53" t="str">
        <f t="shared" si="26"/>
        <v>-</v>
      </c>
      <c r="T145" s="35">
        <f t="shared" si="27"/>
        <v>42966.81</v>
      </c>
      <c r="U145" s="35">
        <f t="shared" si="28"/>
        <v>43084.527287671233</v>
      </c>
      <c r="V145" s="35">
        <f t="shared" si="29"/>
        <v>21895.468529846199</v>
      </c>
      <c r="W145" s="27"/>
      <c r="X145" s="45">
        <v>21904.069329661623</v>
      </c>
      <c r="Y145" s="2">
        <f t="shared" si="30"/>
        <v>-8.6007998154236702</v>
      </c>
    </row>
    <row r="146" spans="2:25" x14ac:dyDescent="0.3">
      <c r="B146">
        <v>834</v>
      </c>
      <c r="C146" s="7">
        <v>8</v>
      </c>
      <c r="D146" s="12" t="s">
        <v>158</v>
      </c>
      <c r="E146" s="32">
        <v>70.170000000000016</v>
      </c>
      <c r="F146" s="32">
        <v>70.170000000000016</v>
      </c>
      <c r="G146" s="32">
        <f t="shared" si="22"/>
        <v>0</v>
      </c>
      <c r="H146" s="2">
        <v>61328</v>
      </c>
      <c r="I146" s="2">
        <v>61328</v>
      </c>
      <c r="J146" s="32">
        <f t="shared" si="23"/>
        <v>0</v>
      </c>
      <c r="K146" s="2">
        <v>6816.6</v>
      </c>
      <c r="L146" s="2">
        <v>6816.6</v>
      </c>
      <c r="M146" s="32">
        <f t="shared" si="24"/>
        <v>0</v>
      </c>
      <c r="N146" s="2">
        <v>54511.4</v>
      </c>
      <c r="O146" s="27">
        <v>54511.4</v>
      </c>
      <c r="P146" s="32">
        <f t="shared" si="25"/>
        <v>0</v>
      </c>
      <c r="Q146" s="26">
        <f t="shared" si="21"/>
        <v>776.84765569331603</v>
      </c>
      <c r="R146">
        <v>366</v>
      </c>
      <c r="S146" s="53" t="str">
        <f t="shared" si="26"/>
        <v>-</v>
      </c>
      <c r="T146" s="35">
        <f t="shared" si="27"/>
        <v>54511.400000000009</v>
      </c>
      <c r="U146" s="35">
        <f t="shared" si="28"/>
        <v>54660.746301369873</v>
      </c>
      <c r="V146" s="35">
        <f t="shared" si="29"/>
        <v>27778.479324340307</v>
      </c>
      <c r="W146" s="27"/>
      <c r="X146" s="45">
        <v>27789.391040594284</v>
      </c>
      <c r="Y146" s="2">
        <f t="shared" si="30"/>
        <v>-10.91171625397692</v>
      </c>
    </row>
    <row r="147" spans="2:25" x14ac:dyDescent="0.3">
      <c r="B147">
        <v>837</v>
      </c>
      <c r="C147" s="7">
        <v>8</v>
      </c>
      <c r="D147" s="12" t="s">
        <v>159</v>
      </c>
      <c r="E147" s="32">
        <v>176.39999999999998</v>
      </c>
      <c r="F147" s="32">
        <v>176.39999999999998</v>
      </c>
      <c r="G147" s="32">
        <f t="shared" si="22"/>
        <v>0</v>
      </c>
      <c r="H147" s="2">
        <v>176934.53</v>
      </c>
      <c r="I147" s="2">
        <v>176934.53</v>
      </c>
      <c r="J147" s="32">
        <f t="shared" si="23"/>
        <v>0</v>
      </c>
      <c r="K147" s="2">
        <v>0</v>
      </c>
      <c r="L147" s="2">
        <v>0</v>
      </c>
      <c r="M147" s="32">
        <f t="shared" si="24"/>
        <v>0</v>
      </c>
      <c r="N147" s="2">
        <v>176934.53</v>
      </c>
      <c r="O147" s="27">
        <v>176934.53</v>
      </c>
      <c r="P147" s="32">
        <f t="shared" si="25"/>
        <v>0</v>
      </c>
      <c r="Q147" s="26">
        <f t="shared" si="21"/>
        <v>1003.0302154195012</v>
      </c>
      <c r="R147">
        <v>366</v>
      </c>
      <c r="S147" s="53" t="str">
        <f t="shared" si="26"/>
        <v>-</v>
      </c>
      <c r="T147" s="35">
        <f t="shared" si="27"/>
        <v>176934.53</v>
      </c>
      <c r="U147" s="35">
        <f t="shared" si="28"/>
        <v>177419.28213698629</v>
      </c>
      <c r="V147" s="35">
        <f t="shared" si="29"/>
        <v>90164.115824705819</v>
      </c>
      <c r="W147" s="27"/>
      <c r="X147" s="45">
        <v>90199.533359146153</v>
      </c>
      <c r="Y147" s="2">
        <f t="shared" si="30"/>
        <v>-35.417534440333839</v>
      </c>
    </row>
    <row r="148" spans="2:25" x14ac:dyDescent="0.3">
      <c r="B148">
        <v>845</v>
      </c>
      <c r="C148" s="7">
        <v>8</v>
      </c>
      <c r="D148" s="12" t="s">
        <v>160</v>
      </c>
      <c r="E148" s="32">
        <v>1.1775453406284209</v>
      </c>
      <c r="F148" s="32">
        <v>1.1775453406284209</v>
      </c>
      <c r="G148" s="32">
        <f t="shared" si="22"/>
        <v>0</v>
      </c>
      <c r="H148" s="2">
        <v>4387.09</v>
      </c>
      <c r="I148" s="2">
        <v>4387.09</v>
      </c>
      <c r="J148" s="32">
        <f t="shared" si="23"/>
        <v>0</v>
      </c>
      <c r="K148" s="2">
        <v>0</v>
      </c>
      <c r="L148" s="2">
        <v>0</v>
      </c>
      <c r="M148" s="32">
        <f t="shared" si="24"/>
        <v>0</v>
      </c>
      <c r="N148" s="2">
        <v>4387.09</v>
      </c>
      <c r="O148" s="27">
        <v>4387.09</v>
      </c>
      <c r="P148" s="32">
        <f t="shared" si="25"/>
        <v>0</v>
      </c>
      <c r="Q148" s="26">
        <f t="shared" si="21"/>
        <v>3725.622996103692</v>
      </c>
      <c r="R148">
        <v>366</v>
      </c>
      <c r="S148" s="53" t="str">
        <f t="shared" si="26"/>
        <v>-</v>
      </c>
      <c r="T148" s="35">
        <f t="shared" si="27"/>
        <v>4387.09</v>
      </c>
      <c r="U148" s="35">
        <f t="shared" si="28"/>
        <v>4399.109424657534</v>
      </c>
      <c r="V148" s="35">
        <f t="shared" si="29"/>
        <v>2235.6184001698743</v>
      </c>
      <c r="W148" s="27"/>
      <c r="X148" s="45">
        <v>2236.4965776017634</v>
      </c>
      <c r="Y148" s="2">
        <f t="shared" si="30"/>
        <v>-0.87817743188907116</v>
      </c>
    </row>
    <row r="149" spans="2:25" x14ac:dyDescent="0.3">
      <c r="B149">
        <v>847</v>
      </c>
      <c r="C149" s="7">
        <v>8</v>
      </c>
      <c r="D149" s="12" t="s">
        <v>161</v>
      </c>
      <c r="E149" s="32">
        <v>77.969999999999985</v>
      </c>
      <c r="F149" s="32">
        <v>77.969999999999985</v>
      </c>
      <c r="G149" s="32">
        <f t="shared" si="22"/>
        <v>0</v>
      </c>
      <c r="H149" s="2">
        <v>128506.7</v>
      </c>
      <c r="I149" s="2">
        <v>128506.7</v>
      </c>
      <c r="J149" s="32">
        <f t="shared" si="23"/>
        <v>0</v>
      </c>
      <c r="K149" s="2">
        <v>0</v>
      </c>
      <c r="L149" s="2">
        <v>0</v>
      </c>
      <c r="M149" s="32">
        <f t="shared" si="24"/>
        <v>0</v>
      </c>
      <c r="N149" s="2">
        <v>128506.7</v>
      </c>
      <c r="O149" s="27">
        <v>128506.7</v>
      </c>
      <c r="P149" s="32">
        <f t="shared" si="25"/>
        <v>0</v>
      </c>
      <c r="Q149" s="26">
        <f t="shared" si="21"/>
        <v>1648.155700910607</v>
      </c>
      <c r="R149">
        <v>366</v>
      </c>
      <c r="S149" s="53" t="str">
        <f t="shared" si="26"/>
        <v>-</v>
      </c>
      <c r="T149" s="35">
        <f t="shared" si="27"/>
        <v>128506.69999999998</v>
      </c>
      <c r="U149" s="35">
        <f t="shared" si="28"/>
        <v>128858.77315068492</v>
      </c>
      <c r="V149" s="35">
        <f t="shared" si="29"/>
        <v>65485.764610507191</v>
      </c>
      <c r="W149" s="27"/>
      <c r="X149" s="45">
        <v>65511.48819579641</v>
      </c>
      <c r="Y149" s="2">
        <f t="shared" si="30"/>
        <v>-25.723585289219045</v>
      </c>
    </row>
    <row r="150" spans="2:25" x14ac:dyDescent="0.3">
      <c r="B150">
        <v>866</v>
      </c>
      <c r="C150" s="7">
        <v>8</v>
      </c>
      <c r="D150" s="12" t="s">
        <v>162</v>
      </c>
      <c r="E150" s="32">
        <v>62.345673307453836</v>
      </c>
      <c r="F150" s="32">
        <v>62.345673307453836</v>
      </c>
      <c r="G150" s="32">
        <f t="shared" si="22"/>
        <v>0</v>
      </c>
      <c r="H150" s="2">
        <v>68880.55</v>
      </c>
      <c r="I150" s="2">
        <v>68880.55</v>
      </c>
      <c r="J150" s="32">
        <f t="shared" si="23"/>
        <v>0</v>
      </c>
      <c r="K150" s="2">
        <v>0</v>
      </c>
      <c r="L150" s="2">
        <v>0</v>
      </c>
      <c r="M150" s="32">
        <f t="shared" si="24"/>
        <v>0</v>
      </c>
      <c r="N150" s="2">
        <v>68880.55</v>
      </c>
      <c r="O150" s="27">
        <v>68880.55</v>
      </c>
      <c r="P150" s="32">
        <f t="shared" si="25"/>
        <v>0</v>
      </c>
      <c r="Q150" s="26">
        <f t="shared" si="21"/>
        <v>1104.8168436696453</v>
      </c>
      <c r="R150">
        <v>366</v>
      </c>
      <c r="S150" s="53" t="str">
        <f t="shared" si="26"/>
        <v>-</v>
      </c>
      <c r="T150" s="35">
        <f t="shared" si="27"/>
        <v>68880.55</v>
      </c>
      <c r="U150" s="35">
        <f t="shared" si="28"/>
        <v>69069.263835616439</v>
      </c>
      <c r="V150" s="35">
        <f t="shared" si="29"/>
        <v>35100.858426387662</v>
      </c>
      <c r="W150" s="27"/>
      <c r="X150" s="45">
        <v>35114.646460028664</v>
      </c>
      <c r="Y150" s="2">
        <f t="shared" si="30"/>
        <v>-13.788033641001675</v>
      </c>
    </row>
    <row r="151" spans="2:25" x14ac:dyDescent="0.3">
      <c r="B151">
        <v>873</v>
      </c>
      <c r="C151" s="7">
        <v>8</v>
      </c>
      <c r="D151" s="12" t="s">
        <v>163</v>
      </c>
      <c r="E151" s="32">
        <v>139.56617995744733</v>
      </c>
      <c r="F151" s="32">
        <v>139.56617995744733</v>
      </c>
      <c r="G151" s="32">
        <f t="shared" si="22"/>
        <v>0</v>
      </c>
      <c r="H151" s="2">
        <v>172329.51</v>
      </c>
      <c r="I151" s="2">
        <v>172329.51</v>
      </c>
      <c r="J151" s="32">
        <f t="shared" si="23"/>
        <v>0</v>
      </c>
      <c r="K151" s="2">
        <v>0</v>
      </c>
      <c r="L151" s="2">
        <v>0</v>
      </c>
      <c r="M151" s="32">
        <f t="shared" si="24"/>
        <v>0</v>
      </c>
      <c r="N151" s="2">
        <v>172329.51</v>
      </c>
      <c r="O151" s="27">
        <v>172329.51</v>
      </c>
      <c r="P151" s="32">
        <f t="shared" si="25"/>
        <v>0</v>
      </c>
      <c r="Q151" s="26">
        <f t="shared" si="21"/>
        <v>1234.7512130269808</v>
      </c>
      <c r="R151">
        <v>182</v>
      </c>
      <c r="S151" s="53">
        <f t="shared" si="26"/>
        <v>45474</v>
      </c>
      <c r="T151" s="35">
        <f t="shared" si="27"/>
        <v>85693.909344262298</v>
      </c>
      <c r="U151" s="35">
        <f t="shared" si="28"/>
        <v>85928.687178082197</v>
      </c>
      <c r="V151" s="35">
        <f t="shared" si="29"/>
        <v>43668.782840680709</v>
      </c>
      <c r="W151" s="27"/>
      <c r="X151" s="45">
        <v>43685.936456685042</v>
      </c>
      <c r="Y151" s="2">
        <f t="shared" si="30"/>
        <v>-17.153616004332434</v>
      </c>
    </row>
    <row r="152" spans="2:25" x14ac:dyDescent="0.3">
      <c r="B152">
        <v>905</v>
      </c>
      <c r="C152" s="7">
        <v>8</v>
      </c>
      <c r="D152" s="12" t="s">
        <v>164</v>
      </c>
      <c r="E152" s="32">
        <v>104.55479265406473</v>
      </c>
      <c r="F152" s="32">
        <v>104.55479265406473</v>
      </c>
      <c r="G152" s="32">
        <f t="shared" si="22"/>
        <v>0</v>
      </c>
      <c r="H152" s="2">
        <v>98085.1</v>
      </c>
      <c r="I152" s="2">
        <v>98085.1</v>
      </c>
      <c r="J152" s="32">
        <f t="shared" si="23"/>
        <v>0</v>
      </c>
      <c r="K152" s="2">
        <v>0</v>
      </c>
      <c r="L152" s="2">
        <v>0</v>
      </c>
      <c r="M152" s="32">
        <f t="shared" si="24"/>
        <v>0</v>
      </c>
      <c r="N152" s="2">
        <v>98085.1</v>
      </c>
      <c r="O152" s="27">
        <v>98085.1</v>
      </c>
      <c r="P152" s="32">
        <f t="shared" si="25"/>
        <v>0</v>
      </c>
      <c r="Q152" s="26">
        <f t="shared" si="21"/>
        <v>938.12151035992508</v>
      </c>
      <c r="R152">
        <v>182</v>
      </c>
      <c r="S152" s="53">
        <f t="shared" si="26"/>
        <v>45474</v>
      </c>
      <c r="T152" s="35">
        <f t="shared" si="27"/>
        <v>48774.557923497268</v>
      </c>
      <c r="U152" s="35">
        <f t="shared" si="28"/>
        <v>48908.186849315069</v>
      </c>
      <c r="V152" s="35">
        <f t="shared" si="29"/>
        <v>24855.040392132789</v>
      </c>
      <c r="W152" s="27"/>
      <c r="X152" s="45">
        <v>24864.803746889305</v>
      </c>
      <c r="Y152" s="2">
        <f t="shared" si="30"/>
        <v>-9.7633547565164918</v>
      </c>
    </row>
    <row r="153" spans="2:25" x14ac:dyDescent="0.3">
      <c r="B153">
        <v>914</v>
      </c>
      <c r="C153" s="7">
        <v>8</v>
      </c>
      <c r="D153" s="12" t="s">
        <v>165</v>
      </c>
      <c r="E153" s="32">
        <v>50.664972465661734</v>
      </c>
      <c r="F153" s="32">
        <v>50.664972465661734</v>
      </c>
      <c r="G153" s="32">
        <f t="shared" si="22"/>
        <v>0</v>
      </c>
      <c r="H153" s="2">
        <v>36335.379999999997</v>
      </c>
      <c r="I153" s="2">
        <v>36335.379999999997</v>
      </c>
      <c r="J153" s="32">
        <f t="shared" si="23"/>
        <v>0</v>
      </c>
      <c r="K153" s="2">
        <v>0</v>
      </c>
      <c r="L153" s="2">
        <v>0</v>
      </c>
      <c r="M153" s="32">
        <f t="shared" si="24"/>
        <v>0</v>
      </c>
      <c r="N153" s="2">
        <v>36335.379999999997</v>
      </c>
      <c r="O153" s="27">
        <v>36335.379999999997</v>
      </c>
      <c r="P153" s="32">
        <f t="shared" si="25"/>
        <v>0</v>
      </c>
      <c r="Q153" s="26">
        <f t="shared" si="21"/>
        <v>717.16963874057876</v>
      </c>
      <c r="R153">
        <v>366</v>
      </c>
      <c r="S153" s="53" t="str">
        <f t="shared" si="26"/>
        <v>-</v>
      </c>
      <c r="T153" s="35">
        <f t="shared" si="27"/>
        <v>36335.379999999997</v>
      </c>
      <c r="U153" s="35">
        <f t="shared" si="28"/>
        <v>36434.928986301362</v>
      </c>
      <c r="V153" s="35">
        <f t="shared" si="29"/>
        <v>18516.156291565578</v>
      </c>
      <c r="W153" s="27"/>
      <c r="X153" s="45">
        <v>18523.429657440251</v>
      </c>
      <c r="Y153" s="2">
        <f t="shared" si="30"/>
        <v>-7.2733658746728906</v>
      </c>
    </row>
    <row r="154" spans="2:25" x14ac:dyDescent="0.3">
      <c r="B154">
        <v>918</v>
      </c>
      <c r="C154" s="7">
        <v>8</v>
      </c>
      <c r="D154" s="12" t="s">
        <v>166</v>
      </c>
      <c r="E154" s="32">
        <v>55.423801807869083</v>
      </c>
      <c r="F154" s="32">
        <v>55.423801807869083</v>
      </c>
      <c r="G154" s="32">
        <f t="shared" si="22"/>
        <v>0</v>
      </c>
      <c r="H154" s="2">
        <v>22971.1</v>
      </c>
      <c r="I154" s="2">
        <v>70511.89</v>
      </c>
      <c r="J154" s="32">
        <f t="shared" si="23"/>
        <v>47540.79</v>
      </c>
      <c r="K154" s="2">
        <v>0</v>
      </c>
      <c r="L154" s="2">
        <v>0</v>
      </c>
      <c r="M154" s="32">
        <f t="shared" si="24"/>
        <v>0</v>
      </c>
      <c r="N154" s="2">
        <v>22971.1</v>
      </c>
      <c r="O154" s="27">
        <v>70511.89</v>
      </c>
      <c r="P154" s="32">
        <f t="shared" si="25"/>
        <v>47540.79</v>
      </c>
      <c r="Q154" s="26">
        <f t="shared" si="21"/>
        <v>414.46272631442901</v>
      </c>
      <c r="R154">
        <v>366</v>
      </c>
      <c r="S154" s="53" t="str">
        <f t="shared" si="26"/>
        <v>-</v>
      </c>
      <c r="T154" s="35">
        <f t="shared" si="27"/>
        <v>22971.1</v>
      </c>
      <c r="U154" s="35">
        <f t="shared" si="28"/>
        <v>70705.073260273974</v>
      </c>
      <c r="V154" s="35">
        <f t="shared" si="29"/>
        <v>35932.173425836758</v>
      </c>
      <c r="W154" s="27"/>
      <c r="X154" s="45">
        <v>11710.447365736254</v>
      </c>
      <c r="Y154" s="2">
        <f t="shared" si="30"/>
        <v>24221.726060100504</v>
      </c>
    </row>
    <row r="155" spans="2:25" x14ac:dyDescent="0.3">
      <c r="B155">
        <v>922</v>
      </c>
      <c r="C155" s="7">
        <v>8</v>
      </c>
      <c r="D155" s="12" t="s">
        <v>167</v>
      </c>
      <c r="E155" s="32">
        <v>146.49</v>
      </c>
      <c r="F155" s="32">
        <v>146.49</v>
      </c>
      <c r="G155" s="32">
        <f t="shared" si="22"/>
        <v>0</v>
      </c>
      <c r="H155" s="2">
        <v>139705.29999999999</v>
      </c>
      <c r="I155" s="2">
        <v>139705.29999999999</v>
      </c>
      <c r="J155" s="32">
        <f t="shared" si="23"/>
        <v>0</v>
      </c>
      <c r="K155" s="2">
        <v>21137.02</v>
      </c>
      <c r="L155" s="2">
        <v>21137.02</v>
      </c>
      <c r="M155" s="32">
        <f t="shared" si="24"/>
        <v>0</v>
      </c>
      <c r="N155" s="2">
        <v>118568.27999999998</v>
      </c>
      <c r="O155" s="27">
        <v>118568.27999999998</v>
      </c>
      <c r="P155" s="32">
        <f t="shared" si="25"/>
        <v>0</v>
      </c>
      <c r="Q155" s="26">
        <f t="shared" si="21"/>
        <v>809.39504403030912</v>
      </c>
      <c r="R155">
        <v>366</v>
      </c>
      <c r="S155" s="53" t="str">
        <f t="shared" si="26"/>
        <v>-</v>
      </c>
      <c r="T155" s="35">
        <f t="shared" si="27"/>
        <v>118568.27999999998</v>
      </c>
      <c r="U155" s="35">
        <f t="shared" si="28"/>
        <v>118893.12460273971</v>
      </c>
      <c r="V155" s="35">
        <f t="shared" si="29"/>
        <v>60421.242428236874</v>
      </c>
      <c r="W155" s="27"/>
      <c r="X155" s="45">
        <v>60444.976609125311</v>
      </c>
      <c r="Y155" s="2">
        <f t="shared" si="30"/>
        <v>-23.73418088843755</v>
      </c>
    </row>
    <row r="156" spans="2:25" x14ac:dyDescent="0.3">
      <c r="B156">
        <v>924</v>
      </c>
      <c r="C156" s="7">
        <v>8</v>
      </c>
      <c r="D156" s="12" t="s">
        <v>168</v>
      </c>
      <c r="E156" s="32">
        <v>64.592828306041483</v>
      </c>
      <c r="F156" s="32">
        <v>64.592828306041483</v>
      </c>
      <c r="G156" s="32">
        <f t="shared" si="22"/>
        <v>0</v>
      </c>
      <c r="H156" s="2">
        <v>115048.84</v>
      </c>
      <c r="I156" s="2">
        <v>115048.84</v>
      </c>
      <c r="J156" s="32">
        <f t="shared" si="23"/>
        <v>0</v>
      </c>
      <c r="K156" s="2">
        <v>0</v>
      </c>
      <c r="L156" s="2">
        <v>0</v>
      </c>
      <c r="M156" s="32">
        <f t="shared" si="24"/>
        <v>0</v>
      </c>
      <c r="N156" s="2">
        <v>115048.84</v>
      </c>
      <c r="O156" s="27">
        <v>115048.84</v>
      </c>
      <c r="P156" s="32">
        <f t="shared" si="25"/>
        <v>0</v>
      </c>
      <c r="Q156" s="26">
        <f t="shared" si="21"/>
        <v>1781.1395323161485</v>
      </c>
      <c r="R156">
        <v>366</v>
      </c>
      <c r="S156" s="53" t="str">
        <f t="shared" si="26"/>
        <v>-</v>
      </c>
      <c r="T156" s="35">
        <f t="shared" si="27"/>
        <v>115048.84</v>
      </c>
      <c r="U156" s="35">
        <f t="shared" si="28"/>
        <v>115364.04230136986</v>
      </c>
      <c r="V156" s="35">
        <f t="shared" si="29"/>
        <v>58627.770030293395</v>
      </c>
      <c r="W156" s="27"/>
      <c r="X156" s="45">
        <v>58650.799713945424</v>
      </c>
      <c r="Y156" s="2">
        <f t="shared" si="30"/>
        <v>-23.029683652028325</v>
      </c>
    </row>
    <row r="157" spans="2:25" x14ac:dyDescent="0.3">
      <c r="B157">
        <v>929</v>
      </c>
      <c r="C157" s="7">
        <v>8</v>
      </c>
      <c r="D157" s="12" t="s">
        <v>169</v>
      </c>
      <c r="E157" s="32">
        <v>60.740442648064104</v>
      </c>
      <c r="F157" s="32">
        <v>60.740442648064104</v>
      </c>
      <c r="G157" s="32">
        <f t="shared" si="22"/>
        <v>0</v>
      </c>
      <c r="H157" s="2">
        <v>103389.61</v>
      </c>
      <c r="I157" s="2">
        <v>103389.61</v>
      </c>
      <c r="J157" s="32">
        <f t="shared" si="23"/>
        <v>0</v>
      </c>
      <c r="K157" s="2">
        <v>0</v>
      </c>
      <c r="L157" s="2">
        <v>0</v>
      </c>
      <c r="M157" s="32">
        <f t="shared" si="24"/>
        <v>0</v>
      </c>
      <c r="N157" s="2">
        <v>103389.61</v>
      </c>
      <c r="O157" s="27">
        <v>103389.61</v>
      </c>
      <c r="P157" s="32">
        <f t="shared" si="25"/>
        <v>0</v>
      </c>
      <c r="Q157" s="26">
        <f t="shared" si="21"/>
        <v>1702.1543718251976</v>
      </c>
      <c r="R157">
        <v>182</v>
      </c>
      <c r="S157" s="53">
        <f t="shared" si="26"/>
        <v>45474</v>
      </c>
      <c r="T157" s="35">
        <f t="shared" si="27"/>
        <v>51412.319726775953</v>
      </c>
      <c r="U157" s="35">
        <f t="shared" si="28"/>
        <v>51553.175397260275</v>
      </c>
      <c r="V157" s="35">
        <f t="shared" si="29"/>
        <v>26199.218155222927</v>
      </c>
      <c r="W157" s="27"/>
      <c r="X157" s="45">
        <v>26209.509518952662</v>
      </c>
      <c r="Y157" s="2">
        <f t="shared" si="30"/>
        <v>-10.291363729735167</v>
      </c>
    </row>
    <row r="158" spans="2:25" x14ac:dyDescent="0.3">
      <c r="B158">
        <v>955</v>
      </c>
      <c r="C158" s="7">
        <v>8</v>
      </c>
      <c r="D158" s="12" t="s">
        <v>170</v>
      </c>
      <c r="E158" s="32">
        <v>293.68775369051053</v>
      </c>
      <c r="F158" s="32">
        <v>293.68775369051053</v>
      </c>
      <c r="G158" s="32">
        <f t="shared" si="22"/>
        <v>0</v>
      </c>
      <c r="H158" s="2">
        <v>47799.46</v>
      </c>
      <c r="I158" s="2">
        <v>47799.46</v>
      </c>
      <c r="J158" s="32">
        <f t="shared" si="23"/>
        <v>0</v>
      </c>
      <c r="K158" s="2">
        <v>0</v>
      </c>
      <c r="L158" s="2">
        <v>0</v>
      </c>
      <c r="M158" s="32">
        <f t="shared" si="24"/>
        <v>0</v>
      </c>
      <c r="N158" s="2">
        <v>47799.46</v>
      </c>
      <c r="O158" s="27">
        <v>47799.46</v>
      </c>
      <c r="P158" s="32">
        <f t="shared" si="25"/>
        <v>0</v>
      </c>
      <c r="Q158" s="26">
        <f t="shared" si="21"/>
        <v>162.75605434461283</v>
      </c>
      <c r="R158">
        <v>366</v>
      </c>
      <c r="S158" s="53" t="str">
        <f t="shared" si="26"/>
        <v>-</v>
      </c>
      <c r="T158" s="35">
        <f t="shared" si="27"/>
        <v>47799.46</v>
      </c>
      <c r="U158" s="35">
        <f t="shared" si="28"/>
        <v>47930.417424657535</v>
      </c>
      <c r="V158" s="35">
        <f t="shared" si="29"/>
        <v>24358.139973008056</v>
      </c>
      <c r="W158" s="27"/>
      <c r="X158" s="45">
        <v>24367.708139384507</v>
      </c>
      <c r="Y158" s="2">
        <f t="shared" si="30"/>
        <v>-9.5681663764516998</v>
      </c>
    </row>
    <row r="159" spans="2:25" x14ac:dyDescent="0.3">
      <c r="B159">
        <v>973</v>
      </c>
      <c r="C159" s="7">
        <v>8</v>
      </c>
      <c r="D159" s="12" t="s">
        <v>171</v>
      </c>
      <c r="E159" s="32">
        <v>9.7843312848579682</v>
      </c>
      <c r="F159" s="32">
        <v>9.7843312848579682</v>
      </c>
      <c r="G159" s="32">
        <f t="shared" si="22"/>
        <v>0</v>
      </c>
      <c r="H159" s="2">
        <v>25778.28</v>
      </c>
      <c r="I159" s="2">
        <v>25778.28</v>
      </c>
      <c r="J159" s="32">
        <f t="shared" si="23"/>
        <v>0</v>
      </c>
      <c r="K159" s="2">
        <v>13402.71</v>
      </c>
      <c r="L159" s="2">
        <v>13402.71</v>
      </c>
      <c r="M159" s="32">
        <f t="shared" si="24"/>
        <v>0</v>
      </c>
      <c r="N159" s="2">
        <v>12375.57</v>
      </c>
      <c r="O159" s="27">
        <v>12375.57</v>
      </c>
      <c r="P159" s="32">
        <f t="shared" si="25"/>
        <v>0</v>
      </c>
      <c r="Q159" s="26">
        <f t="shared" si="21"/>
        <v>1264.8355457007247</v>
      </c>
      <c r="R159">
        <v>366</v>
      </c>
      <c r="S159" s="53" t="str">
        <f t="shared" si="26"/>
        <v>-</v>
      </c>
      <c r="T159" s="35">
        <f t="shared" si="27"/>
        <v>12375.57</v>
      </c>
      <c r="U159" s="35">
        <f t="shared" si="28"/>
        <v>12409.475671232876</v>
      </c>
      <c r="V159" s="35">
        <f t="shared" si="29"/>
        <v>6306.4701213310627</v>
      </c>
      <c r="W159" s="27"/>
      <c r="X159" s="45">
        <v>6308.9473776172936</v>
      </c>
      <c r="Y159" s="2">
        <f t="shared" si="30"/>
        <v>-2.4772562862308405</v>
      </c>
    </row>
    <row r="160" spans="2:25" x14ac:dyDescent="0.3">
      <c r="B160">
        <v>974</v>
      </c>
      <c r="C160" s="7">
        <v>8</v>
      </c>
      <c r="D160" s="12" t="s">
        <v>172</v>
      </c>
      <c r="E160" s="32">
        <v>9.0644368422997097</v>
      </c>
      <c r="F160" s="32">
        <v>9.0644368422997097</v>
      </c>
      <c r="G160" s="32">
        <f t="shared" si="22"/>
        <v>0</v>
      </c>
      <c r="H160" s="2">
        <v>105680.68</v>
      </c>
      <c r="I160" s="2">
        <v>105680.68</v>
      </c>
      <c r="J160" s="32">
        <f t="shared" si="23"/>
        <v>0</v>
      </c>
      <c r="K160" s="2">
        <v>0</v>
      </c>
      <c r="L160" s="2">
        <v>0</v>
      </c>
      <c r="M160" s="32">
        <f t="shared" si="24"/>
        <v>0</v>
      </c>
      <c r="N160" s="2">
        <v>105680.68</v>
      </c>
      <c r="O160" s="27">
        <v>105680.68</v>
      </c>
      <c r="P160" s="32">
        <f t="shared" si="25"/>
        <v>0</v>
      </c>
      <c r="Q160" s="26">
        <f t="shared" si="21"/>
        <v>11658.824683606939</v>
      </c>
      <c r="R160">
        <v>366</v>
      </c>
      <c r="S160" s="53" t="str">
        <f t="shared" si="26"/>
        <v>-</v>
      </c>
      <c r="T160" s="35">
        <f t="shared" si="27"/>
        <v>105680.68</v>
      </c>
      <c r="U160" s="35">
        <f t="shared" si="28"/>
        <v>105970.21610958903</v>
      </c>
      <c r="V160" s="35">
        <f t="shared" si="29"/>
        <v>53853.846798325183</v>
      </c>
      <c r="W160" s="27"/>
      <c r="X160" s="45">
        <v>53875.001228291898</v>
      </c>
      <c r="Y160" s="2">
        <f t="shared" si="30"/>
        <v>-21.154429966714815</v>
      </c>
    </row>
    <row r="161" spans="2:25" x14ac:dyDescent="0.3">
      <c r="B161">
        <v>978</v>
      </c>
      <c r="C161" s="7">
        <v>8</v>
      </c>
      <c r="D161" s="12" t="s">
        <v>173</v>
      </c>
      <c r="E161" s="32">
        <v>8.9564812272040477</v>
      </c>
      <c r="F161" s="32">
        <v>8.9564812272040477</v>
      </c>
      <c r="G161" s="32">
        <f t="shared" si="22"/>
        <v>0</v>
      </c>
      <c r="H161" s="2">
        <v>79112.649999999994</v>
      </c>
      <c r="I161" s="2">
        <v>79112.649999999994</v>
      </c>
      <c r="J161" s="32">
        <f t="shared" si="23"/>
        <v>0</v>
      </c>
      <c r="K161" s="2">
        <v>0</v>
      </c>
      <c r="L161" s="2">
        <v>0</v>
      </c>
      <c r="M161" s="32">
        <f t="shared" si="24"/>
        <v>0</v>
      </c>
      <c r="N161" s="2">
        <v>79112.649999999994</v>
      </c>
      <c r="O161" s="27">
        <v>79112.649999999994</v>
      </c>
      <c r="P161" s="32">
        <f t="shared" si="25"/>
        <v>0</v>
      </c>
      <c r="Q161" s="26">
        <f t="shared" si="21"/>
        <v>8833.0057299407363</v>
      </c>
      <c r="R161">
        <v>366</v>
      </c>
      <c r="S161" s="53" t="str">
        <f t="shared" si="26"/>
        <v>-</v>
      </c>
      <c r="T161" s="35">
        <f t="shared" si="27"/>
        <v>79112.649999999994</v>
      </c>
      <c r="U161" s="35">
        <f t="shared" si="28"/>
        <v>79329.396986301363</v>
      </c>
      <c r="V161" s="35">
        <f t="shared" si="29"/>
        <v>40315.037080661488</v>
      </c>
      <c r="W161" s="27"/>
      <c r="X161" s="45">
        <v>40330.873305541056</v>
      </c>
      <c r="Y161" s="2">
        <f t="shared" si="30"/>
        <v>-15.836224879567453</v>
      </c>
    </row>
    <row r="162" spans="2:25" x14ac:dyDescent="0.3">
      <c r="B162">
        <v>985</v>
      </c>
      <c r="C162" s="7">
        <v>8</v>
      </c>
      <c r="D162" s="12" t="s">
        <v>174</v>
      </c>
      <c r="E162" s="32">
        <v>121.43730627284791</v>
      </c>
      <c r="F162" s="32">
        <v>121.43730627284791</v>
      </c>
      <c r="G162" s="32">
        <f t="shared" si="22"/>
        <v>0</v>
      </c>
      <c r="H162" s="2">
        <v>360440.85</v>
      </c>
      <c r="I162" s="2">
        <v>360440.85</v>
      </c>
      <c r="J162" s="32">
        <f t="shared" si="23"/>
        <v>0</v>
      </c>
      <c r="K162" s="2">
        <v>0</v>
      </c>
      <c r="L162" s="2">
        <v>0</v>
      </c>
      <c r="M162" s="32">
        <f t="shared" si="24"/>
        <v>0</v>
      </c>
      <c r="N162" s="2">
        <v>360440.85</v>
      </c>
      <c r="O162" s="27">
        <v>360440.85</v>
      </c>
      <c r="P162" s="32">
        <f t="shared" si="25"/>
        <v>0</v>
      </c>
      <c r="Q162" s="26">
        <f t="shared" si="21"/>
        <v>2968.1229027771242</v>
      </c>
      <c r="R162">
        <v>366</v>
      </c>
      <c r="S162" s="53" t="str">
        <f t="shared" si="26"/>
        <v>-</v>
      </c>
      <c r="T162" s="35">
        <f t="shared" si="27"/>
        <v>360440.85</v>
      </c>
      <c r="U162" s="35">
        <f t="shared" si="28"/>
        <v>361428.3591780822</v>
      </c>
      <c r="V162" s="35">
        <f t="shared" si="29"/>
        <v>183677.15192368283</v>
      </c>
      <c r="W162" s="27"/>
      <c r="X162" s="45">
        <v>183749.3024881802</v>
      </c>
      <c r="Y162" s="2">
        <f t="shared" si="30"/>
        <v>-72.150564497365849</v>
      </c>
    </row>
    <row r="163" spans="2:25" x14ac:dyDescent="0.3">
      <c r="B163">
        <v>100</v>
      </c>
      <c r="C163" s="7">
        <v>9</v>
      </c>
      <c r="D163" s="12" t="s">
        <v>175</v>
      </c>
      <c r="E163" s="32">
        <v>41.89206757265957</v>
      </c>
      <c r="F163" s="32">
        <v>41.89206757265957</v>
      </c>
      <c r="G163" s="32">
        <f t="shared" si="22"/>
        <v>0</v>
      </c>
      <c r="H163" s="2">
        <v>33101.32</v>
      </c>
      <c r="I163" s="2">
        <v>33101.32</v>
      </c>
      <c r="J163" s="32">
        <f t="shared" si="23"/>
        <v>0</v>
      </c>
      <c r="K163" s="2">
        <v>0</v>
      </c>
      <c r="L163" s="2">
        <v>0</v>
      </c>
      <c r="M163" s="32">
        <f t="shared" si="24"/>
        <v>0</v>
      </c>
      <c r="N163" s="2">
        <v>33101.32</v>
      </c>
      <c r="O163" s="27">
        <v>33101.32</v>
      </c>
      <c r="P163" s="32">
        <f t="shared" si="25"/>
        <v>0</v>
      </c>
      <c r="Q163" s="26">
        <f t="shared" si="21"/>
        <v>790.1572282768692</v>
      </c>
      <c r="R163">
        <v>366</v>
      </c>
      <c r="S163" s="53" t="str">
        <f t="shared" si="26"/>
        <v>-</v>
      </c>
      <c r="T163" s="35">
        <f t="shared" si="27"/>
        <v>33101.32</v>
      </c>
      <c r="U163" s="35">
        <f t="shared" si="28"/>
        <v>33192.008547945203</v>
      </c>
      <c r="V163" s="35">
        <f t="shared" si="29"/>
        <v>16868.110766341939</v>
      </c>
      <c r="W163" s="27"/>
      <c r="X163" s="45">
        <v>16874.736760381209</v>
      </c>
      <c r="Y163" s="2">
        <f t="shared" si="30"/>
        <v>-6.6259940392701537</v>
      </c>
    </row>
    <row r="164" spans="2:25" x14ac:dyDescent="0.3">
      <c r="B164">
        <v>173</v>
      </c>
      <c r="C164" s="7">
        <v>9</v>
      </c>
      <c r="D164" s="12" t="s">
        <v>176</v>
      </c>
      <c r="E164" s="32">
        <v>310.15999999999997</v>
      </c>
      <c r="F164" s="32">
        <v>310.15999999999997</v>
      </c>
      <c r="G164" s="32">
        <f t="shared" si="22"/>
        <v>0</v>
      </c>
      <c r="H164" s="2">
        <v>281484.56</v>
      </c>
      <c r="I164" s="2">
        <v>281484.56</v>
      </c>
      <c r="J164" s="32">
        <f t="shared" si="23"/>
        <v>0</v>
      </c>
      <c r="K164" s="2">
        <v>0</v>
      </c>
      <c r="L164" s="2">
        <v>0</v>
      </c>
      <c r="M164" s="32">
        <f t="shared" si="24"/>
        <v>0</v>
      </c>
      <c r="N164" s="2">
        <v>281484.56</v>
      </c>
      <c r="O164" s="27">
        <v>281484.56</v>
      </c>
      <c r="P164" s="32">
        <f t="shared" si="25"/>
        <v>0</v>
      </c>
      <c r="Q164" s="26">
        <f t="shared" si="21"/>
        <v>907.54629868455004</v>
      </c>
      <c r="R164">
        <v>90</v>
      </c>
      <c r="S164" s="53">
        <f t="shared" si="26"/>
        <v>45382</v>
      </c>
      <c r="T164" s="35">
        <f t="shared" si="27"/>
        <v>69217.51475409836</v>
      </c>
      <c r="U164" s="35">
        <f t="shared" si="28"/>
        <v>69407.151780821907</v>
      </c>
      <c r="V164" s="35">
        <f t="shared" si="29"/>
        <v>35272.572388141576</v>
      </c>
      <c r="W164" s="27"/>
      <c r="X164" s="45">
        <v>35286.427873064044</v>
      </c>
      <c r="Y164" s="2">
        <f t="shared" si="30"/>
        <v>-13.85548492246744</v>
      </c>
    </row>
    <row r="165" spans="2:25" x14ac:dyDescent="0.3">
      <c r="B165">
        <v>204</v>
      </c>
      <c r="C165" s="7">
        <v>9</v>
      </c>
      <c r="D165" s="12" t="s">
        <v>177</v>
      </c>
      <c r="E165" s="32">
        <v>504.67452307805689</v>
      </c>
      <c r="F165" s="32">
        <v>504.67452307805689</v>
      </c>
      <c r="G165" s="32">
        <f t="shared" si="22"/>
        <v>0</v>
      </c>
      <c r="H165" s="2">
        <v>544499.82999999996</v>
      </c>
      <c r="I165" s="2">
        <v>544499.82999999996</v>
      </c>
      <c r="J165" s="32">
        <f t="shared" si="23"/>
        <v>0</v>
      </c>
      <c r="K165" s="2">
        <v>0</v>
      </c>
      <c r="L165" s="2">
        <v>0</v>
      </c>
      <c r="M165" s="32">
        <f t="shared" si="24"/>
        <v>0</v>
      </c>
      <c r="N165" s="2">
        <v>544499.82999999996</v>
      </c>
      <c r="O165" s="27">
        <v>544499.82999999996</v>
      </c>
      <c r="P165" s="32">
        <f t="shared" si="25"/>
        <v>0</v>
      </c>
      <c r="Q165" s="26">
        <f t="shared" si="21"/>
        <v>1078.9128539301821</v>
      </c>
      <c r="R165">
        <v>366</v>
      </c>
      <c r="S165" s="53" t="str">
        <f t="shared" si="26"/>
        <v>-</v>
      </c>
      <c r="T165" s="35">
        <f t="shared" si="27"/>
        <v>544499.82999999996</v>
      </c>
      <c r="U165" s="35">
        <f t="shared" si="28"/>
        <v>545991.61035616428</v>
      </c>
      <c r="V165" s="35">
        <f t="shared" si="29"/>
        <v>277471.81818411942</v>
      </c>
      <c r="W165" s="27"/>
      <c r="X165" s="45">
        <v>277580.81240634265</v>
      </c>
      <c r="Y165" s="2">
        <f t="shared" si="30"/>
        <v>-108.99422222323483</v>
      </c>
    </row>
    <row r="166" spans="2:25" x14ac:dyDescent="0.3">
      <c r="B166">
        <v>218</v>
      </c>
      <c r="C166" s="7">
        <v>9</v>
      </c>
      <c r="D166" s="12" t="s">
        <v>178</v>
      </c>
      <c r="E166" s="32">
        <v>255.35564481317007</v>
      </c>
      <c r="F166" s="32">
        <v>255.35564481317007</v>
      </c>
      <c r="G166" s="32">
        <f t="shared" si="22"/>
        <v>0</v>
      </c>
      <c r="H166" s="2">
        <v>233445.07</v>
      </c>
      <c r="I166" s="2">
        <v>233445.07</v>
      </c>
      <c r="J166" s="32">
        <f t="shared" si="23"/>
        <v>0</v>
      </c>
      <c r="K166" s="2">
        <v>60</v>
      </c>
      <c r="L166" s="2">
        <v>60</v>
      </c>
      <c r="M166" s="32">
        <f t="shared" si="24"/>
        <v>0</v>
      </c>
      <c r="N166" s="2">
        <v>233385.07</v>
      </c>
      <c r="O166" s="27">
        <v>233385.07</v>
      </c>
      <c r="P166" s="32">
        <f t="shared" si="25"/>
        <v>0</v>
      </c>
      <c r="Q166" s="26">
        <f t="shared" si="21"/>
        <v>913.96088060146565</v>
      </c>
      <c r="R166">
        <v>366</v>
      </c>
      <c r="S166" s="53" t="str">
        <f t="shared" si="26"/>
        <v>-</v>
      </c>
      <c r="T166" s="35">
        <f t="shared" si="27"/>
        <v>233385.07</v>
      </c>
      <c r="U166" s="35">
        <f t="shared" si="28"/>
        <v>234024.48115068494</v>
      </c>
      <c r="V166" s="35">
        <f t="shared" si="29"/>
        <v>118930.76203518372</v>
      </c>
      <c r="W166" s="27"/>
      <c r="X166" s="45">
        <v>118977.47944955494</v>
      </c>
      <c r="Y166" s="2">
        <f t="shared" si="30"/>
        <v>-46.717414371218183</v>
      </c>
    </row>
    <row r="167" spans="2:25" x14ac:dyDescent="0.3">
      <c r="B167">
        <v>230</v>
      </c>
      <c r="C167" s="7">
        <v>9</v>
      </c>
      <c r="D167" s="12" t="s">
        <v>179</v>
      </c>
      <c r="E167" s="32">
        <v>127.0067054480686</v>
      </c>
      <c r="F167" s="32">
        <v>127.0067054480686</v>
      </c>
      <c r="G167" s="32">
        <f t="shared" si="22"/>
        <v>0</v>
      </c>
      <c r="H167" s="2">
        <v>141809.01</v>
      </c>
      <c r="I167" s="2">
        <v>141809.01</v>
      </c>
      <c r="J167" s="32">
        <f t="shared" si="23"/>
        <v>0</v>
      </c>
      <c r="K167" s="2">
        <v>2687.1</v>
      </c>
      <c r="L167" s="2">
        <v>2687.1</v>
      </c>
      <c r="M167" s="32">
        <f t="shared" si="24"/>
        <v>0</v>
      </c>
      <c r="N167" s="2">
        <v>139121.91</v>
      </c>
      <c r="O167" s="27">
        <v>139121.91</v>
      </c>
      <c r="P167" s="32">
        <f t="shared" si="25"/>
        <v>0</v>
      </c>
      <c r="Q167" s="26">
        <f t="shared" si="21"/>
        <v>1095.3902749401302</v>
      </c>
      <c r="R167">
        <v>366</v>
      </c>
      <c r="S167" s="53" t="str">
        <f t="shared" si="26"/>
        <v>-</v>
      </c>
      <c r="T167" s="35">
        <f t="shared" si="27"/>
        <v>139121.91</v>
      </c>
      <c r="U167" s="35">
        <f t="shared" si="28"/>
        <v>139503.06591780821</v>
      </c>
      <c r="V167" s="35">
        <f t="shared" si="29"/>
        <v>70895.172395090427</v>
      </c>
      <c r="W167" s="27"/>
      <c r="X167" s="45">
        <v>70923.020859936893</v>
      </c>
      <c r="Y167" s="2">
        <f t="shared" si="30"/>
        <v>-27.848464846465504</v>
      </c>
    </row>
    <row r="168" spans="2:25" x14ac:dyDescent="0.3">
      <c r="B168">
        <v>279</v>
      </c>
      <c r="C168" s="7">
        <v>9</v>
      </c>
      <c r="D168" s="12" t="s">
        <v>180</v>
      </c>
      <c r="E168" s="32">
        <v>325.00363981972481</v>
      </c>
      <c r="F168" s="32">
        <v>325.00363981972481</v>
      </c>
      <c r="G168" s="32">
        <f t="shared" si="22"/>
        <v>0</v>
      </c>
      <c r="H168" s="2">
        <v>174994.19</v>
      </c>
      <c r="I168" s="2">
        <v>185541.26</v>
      </c>
      <c r="J168" s="32">
        <f t="shared" si="23"/>
        <v>10547.070000000007</v>
      </c>
      <c r="K168" s="2">
        <v>0</v>
      </c>
      <c r="L168" s="2">
        <v>0</v>
      </c>
      <c r="M168" s="32">
        <f t="shared" si="24"/>
        <v>0</v>
      </c>
      <c r="N168" s="2">
        <v>174994.19</v>
      </c>
      <c r="O168" s="27">
        <v>185541.26</v>
      </c>
      <c r="P168" s="32">
        <f t="shared" si="25"/>
        <v>10547.070000000007</v>
      </c>
      <c r="Q168" s="26">
        <f t="shared" si="21"/>
        <v>538.43763133565812</v>
      </c>
      <c r="R168">
        <v>366</v>
      </c>
      <c r="S168" s="53" t="str">
        <f t="shared" si="26"/>
        <v>-</v>
      </c>
      <c r="T168" s="35">
        <f t="shared" si="27"/>
        <v>174994.19</v>
      </c>
      <c r="U168" s="35">
        <f t="shared" si="28"/>
        <v>186049.59221917807</v>
      </c>
      <c r="V168" s="35">
        <f t="shared" si="29"/>
        <v>94550.021733473142</v>
      </c>
      <c r="W168" s="27"/>
      <c r="X168" s="45">
        <v>89210.366560793758</v>
      </c>
      <c r="Y168" s="2">
        <f t="shared" si="30"/>
        <v>5339.6551726793841</v>
      </c>
    </row>
    <row r="169" spans="2:25" x14ac:dyDescent="0.3">
      <c r="B169">
        <v>331</v>
      </c>
      <c r="C169" s="7">
        <v>9</v>
      </c>
      <c r="D169" s="12" t="s">
        <v>181</v>
      </c>
      <c r="E169" s="32">
        <v>380.54946289277871</v>
      </c>
      <c r="F169" s="32">
        <v>380.54946289277871</v>
      </c>
      <c r="G169" s="32">
        <f t="shared" si="22"/>
        <v>0</v>
      </c>
      <c r="H169" s="2">
        <v>192505.2</v>
      </c>
      <c r="I169" s="2">
        <v>192505.2</v>
      </c>
      <c r="J169" s="32">
        <f t="shared" si="23"/>
        <v>0</v>
      </c>
      <c r="K169" s="2">
        <v>4456.32</v>
      </c>
      <c r="L169" s="2">
        <v>4456.32</v>
      </c>
      <c r="M169" s="32">
        <f t="shared" si="24"/>
        <v>0</v>
      </c>
      <c r="N169" s="2">
        <v>188048.88</v>
      </c>
      <c r="O169" s="27">
        <v>188048.88</v>
      </c>
      <c r="P169" s="32">
        <f t="shared" si="25"/>
        <v>0</v>
      </c>
      <c r="Q169" s="26">
        <f t="shared" si="21"/>
        <v>494.15095365141406</v>
      </c>
      <c r="R169">
        <v>366</v>
      </c>
      <c r="S169" s="53" t="str">
        <f t="shared" si="26"/>
        <v>-</v>
      </c>
      <c r="T169" s="35">
        <f t="shared" si="27"/>
        <v>188048.88</v>
      </c>
      <c r="U169" s="35">
        <f t="shared" si="28"/>
        <v>188564.08241095889</v>
      </c>
      <c r="V169" s="35">
        <f t="shared" si="29"/>
        <v>95827.880499223102</v>
      </c>
      <c r="W169" s="27"/>
      <c r="X169" s="45">
        <v>95865.522827624838</v>
      </c>
      <c r="Y169" s="2">
        <f t="shared" si="30"/>
        <v>-37.642328401736449</v>
      </c>
    </row>
    <row r="170" spans="2:25" x14ac:dyDescent="0.3">
      <c r="B170">
        <v>416</v>
      </c>
      <c r="C170" s="7">
        <v>9</v>
      </c>
      <c r="D170" s="12" t="s">
        <v>182</v>
      </c>
      <c r="E170" s="32">
        <v>76.786239019865789</v>
      </c>
      <c r="F170" s="32">
        <v>76.786239019865789</v>
      </c>
      <c r="G170" s="32">
        <f t="shared" si="22"/>
        <v>0</v>
      </c>
      <c r="H170" s="2">
        <v>96361.279999999999</v>
      </c>
      <c r="I170" s="2">
        <v>96361.279999999999</v>
      </c>
      <c r="J170" s="32">
        <f t="shared" si="23"/>
        <v>0</v>
      </c>
      <c r="K170" s="2">
        <v>0</v>
      </c>
      <c r="L170" s="2">
        <v>0</v>
      </c>
      <c r="M170" s="32">
        <f t="shared" si="24"/>
        <v>0</v>
      </c>
      <c r="N170" s="2">
        <v>96361.279999999999</v>
      </c>
      <c r="O170" s="27">
        <v>96361.279999999999</v>
      </c>
      <c r="P170" s="32">
        <f t="shared" si="25"/>
        <v>0</v>
      </c>
      <c r="Q170" s="26">
        <f t="shared" si="21"/>
        <v>1254.9290241324341</v>
      </c>
      <c r="R170">
        <v>366</v>
      </c>
      <c r="S170" s="53" t="str">
        <f t="shared" si="26"/>
        <v>-</v>
      </c>
      <c r="T170" s="35">
        <f t="shared" si="27"/>
        <v>96361.279999999984</v>
      </c>
      <c r="U170" s="35">
        <f t="shared" si="28"/>
        <v>96625.2835068493</v>
      </c>
      <c r="V170" s="35">
        <f t="shared" si="29"/>
        <v>49104.771188172861</v>
      </c>
      <c r="W170" s="27"/>
      <c r="X170" s="45">
        <v>49124.06012489491</v>
      </c>
      <c r="Y170" s="2">
        <f t="shared" si="30"/>
        <v>-19.288936722048675</v>
      </c>
    </row>
    <row r="171" spans="2:25" x14ac:dyDescent="0.3">
      <c r="B171">
        <v>420</v>
      </c>
      <c r="C171" s="7">
        <v>9</v>
      </c>
      <c r="D171" s="12" t="s">
        <v>183</v>
      </c>
      <c r="E171" s="32">
        <v>378.57725869282325</v>
      </c>
      <c r="F171" s="32">
        <v>378.57725869282325</v>
      </c>
      <c r="G171" s="32">
        <f t="shared" si="22"/>
        <v>0</v>
      </c>
      <c r="H171" s="2">
        <v>332405.86</v>
      </c>
      <c r="I171" s="2">
        <v>332405.86</v>
      </c>
      <c r="J171" s="32">
        <f t="shared" si="23"/>
        <v>0</v>
      </c>
      <c r="K171" s="2">
        <v>172.92</v>
      </c>
      <c r="L171" s="2">
        <v>172.92</v>
      </c>
      <c r="M171" s="32">
        <f t="shared" si="24"/>
        <v>0</v>
      </c>
      <c r="N171" s="2">
        <v>332232.94</v>
      </c>
      <c r="O171" s="27">
        <v>332232.94</v>
      </c>
      <c r="P171" s="32">
        <f t="shared" si="25"/>
        <v>0</v>
      </c>
      <c r="Q171" s="26">
        <f t="shared" si="21"/>
        <v>877.58293022448311</v>
      </c>
      <c r="R171">
        <v>366</v>
      </c>
      <c r="S171" s="53" t="str">
        <f t="shared" si="26"/>
        <v>-</v>
      </c>
      <c r="T171" s="35">
        <f t="shared" si="27"/>
        <v>332232.94</v>
      </c>
      <c r="U171" s="35">
        <f t="shared" si="28"/>
        <v>333143.1672328767</v>
      </c>
      <c r="V171" s="35">
        <f t="shared" si="29"/>
        <v>169302.67530562033</v>
      </c>
      <c r="W171" s="27"/>
      <c r="X171" s="45">
        <v>169369.1794051574</v>
      </c>
      <c r="Y171" s="2">
        <f t="shared" si="30"/>
        <v>-66.504099537065485</v>
      </c>
    </row>
    <row r="172" spans="2:25" x14ac:dyDescent="0.3">
      <c r="B172">
        <v>508</v>
      </c>
      <c r="C172" s="7">
        <v>9</v>
      </c>
      <c r="D172" s="12" t="s">
        <v>184</v>
      </c>
      <c r="E172" s="32">
        <v>43.997375908934622</v>
      </c>
      <c r="F172" s="32">
        <v>43.997375908934622</v>
      </c>
      <c r="G172" s="32">
        <f t="shared" si="22"/>
        <v>0</v>
      </c>
      <c r="H172" s="2">
        <v>156360.74</v>
      </c>
      <c r="I172" s="2">
        <v>156360.74</v>
      </c>
      <c r="J172" s="32">
        <f t="shared" si="23"/>
        <v>0</v>
      </c>
      <c r="K172" s="2">
        <v>0</v>
      </c>
      <c r="L172" s="2">
        <v>0</v>
      </c>
      <c r="M172" s="32">
        <f t="shared" si="24"/>
        <v>0</v>
      </c>
      <c r="N172" s="2">
        <v>156360.74</v>
      </c>
      <c r="O172" s="27">
        <v>156360.74</v>
      </c>
      <c r="P172" s="32">
        <f t="shared" si="25"/>
        <v>0</v>
      </c>
      <c r="Q172" s="26">
        <f t="shared" si="21"/>
        <v>3553.8651287666353</v>
      </c>
      <c r="R172">
        <v>366</v>
      </c>
      <c r="S172" s="53" t="str">
        <f t="shared" si="26"/>
        <v>-</v>
      </c>
      <c r="T172" s="35">
        <f t="shared" si="27"/>
        <v>156360.74</v>
      </c>
      <c r="U172" s="35">
        <f t="shared" si="28"/>
        <v>156789.1255890411</v>
      </c>
      <c r="V172" s="35">
        <f t="shared" si="29"/>
        <v>79679.912517905424</v>
      </c>
      <c r="W172" s="27"/>
      <c r="X172" s="45">
        <v>79711.211732897907</v>
      </c>
      <c r="Y172" s="2">
        <f t="shared" si="30"/>
        <v>-31.29921499248303</v>
      </c>
    </row>
    <row r="173" spans="2:25" x14ac:dyDescent="0.3">
      <c r="B173">
        <v>512</v>
      </c>
      <c r="C173" s="7">
        <v>9</v>
      </c>
      <c r="D173" s="12" t="s">
        <v>185</v>
      </c>
      <c r="E173" s="32">
        <v>207.85450943765716</v>
      </c>
      <c r="F173" s="32">
        <v>207.85450943765716</v>
      </c>
      <c r="G173" s="32">
        <f t="shared" si="22"/>
        <v>0</v>
      </c>
      <c r="H173" s="2">
        <v>320716.03999999998</v>
      </c>
      <c r="I173" s="2">
        <v>320716.03999999998</v>
      </c>
      <c r="J173" s="32">
        <f t="shared" si="23"/>
        <v>0</v>
      </c>
      <c r="K173" s="2">
        <v>16476.809999999998</v>
      </c>
      <c r="L173" s="2">
        <v>16476.809999999998</v>
      </c>
      <c r="M173" s="32">
        <f t="shared" si="24"/>
        <v>0</v>
      </c>
      <c r="N173" s="2">
        <v>304239.23</v>
      </c>
      <c r="O173" s="27">
        <v>304239.23</v>
      </c>
      <c r="P173" s="32">
        <f t="shared" si="25"/>
        <v>0</v>
      </c>
      <c r="Q173" s="26">
        <f t="shared" si="21"/>
        <v>1463.7124343518367</v>
      </c>
      <c r="R173">
        <v>366</v>
      </c>
      <c r="S173" s="53" t="str">
        <f t="shared" si="26"/>
        <v>-</v>
      </c>
      <c r="T173" s="35">
        <f t="shared" si="27"/>
        <v>304239.23</v>
      </c>
      <c r="U173" s="35">
        <f t="shared" si="28"/>
        <v>305072.7621369863</v>
      </c>
      <c r="V173" s="35">
        <f t="shared" si="29"/>
        <v>155037.35292449311</v>
      </c>
      <c r="W173" s="27"/>
      <c r="X173" s="45">
        <v>155098.25343614916</v>
      </c>
      <c r="Y173" s="2">
        <f t="shared" si="30"/>
        <v>-60.900511656043818</v>
      </c>
    </row>
    <row r="174" spans="2:25" x14ac:dyDescent="0.3">
      <c r="B174">
        <v>516</v>
      </c>
      <c r="C174" s="7">
        <v>9</v>
      </c>
      <c r="D174" s="12" t="s">
        <v>186</v>
      </c>
      <c r="E174" s="32">
        <v>316.17452970313866</v>
      </c>
      <c r="F174" s="32">
        <v>316.17452970313866</v>
      </c>
      <c r="G174" s="32">
        <f t="shared" si="22"/>
        <v>0</v>
      </c>
      <c r="H174" s="2">
        <v>317078.24</v>
      </c>
      <c r="I174" s="2">
        <v>317078.24</v>
      </c>
      <c r="J174" s="32">
        <f t="shared" si="23"/>
        <v>0</v>
      </c>
      <c r="K174" s="2">
        <v>43.17</v>
      </c>
      <c r="L174" s="2">
        <v>43.17</v>
      </c>
      <c r="M174" s="32">
        <f t="shared" si="24"/>
        <v>0</v>
      </c>
      <c r="N174" s="2">
        <v>317035.07</v>
      </c>
      <c r="O174" s="27">
        <v>317035.07</v>
      </c>
      <c r="P174" s="32">
        <f t="shared" si="25"/>
        <v>0</v>
      </c>
      <c r="Q174" s="26">
        <f t="shared" si="21"/>
        <v>1002.7217255535078</v>
      </c>
      <c r="R174">
        <v>366</v>
      </c>
      <c r="S174" s="53" t="str">
        <f t="shared" si="26"/>
        <v>-</v>
      </c>
      <c r="T174" s="35">
        <f t="shared" si="27"/>
        <v>317035.07</v>
      </c>
      <c r="U174" s="35">
        <f t="shared" si="28"/>
        <v>317903.65923287673</v>
      </c>
      <c r="V174" s="35">
        <f t="shared" si="29"/>
        <v>161557.98855075784</v>
      </c>
      <c r="W174" s="27"/>
      <c r="X174" s="45">
        <v>161621.45044545142</v>
      </c>
      <c r="Y174" s="2">
        <f t="shared" si="30"/>
        <v>-63.461894693580689</v>
      </c>
    </row>
    <row r="175" spans="2:25" x14ac:dyDescent="0.3">
      <c r="B175">
        <v>521</v>
      </c>
      <c r="C175" s="7">
        <v>9</v>
      </c>
      <c r="D175" s="12" t="s">
        <v>187</v>
      </c>
      <c r="E175" s="32">
        <v>120.36526230015285</v>
      </c>
      <c r="F175" s="32">
        <v>120.36526230015285</v>
      </c>
      <c r="G175" s="32">
        <f t="shared" si="22"/>
        <v>0</v>
      </c>
      <c r="H175" s="2">
        <v>447566.24</v>
      </c>
      <c r="I175" s="2">
        <v>447566.24</v>
      </c>
      <c r="J175" s="32">
        <f t="shared" si="23"/>
        <v>0</v>
      </c>
      <c r="K175" s="2">
        <v>122.7</v>
      </c>
      <c r="L175" s="2">
        <v>122.7</v>
      </c>
      <c r="M175" s="32">
        <f t="shared" si="24"/>
        <v>0</v>
      </c>
      <c r="N175" s="2">
        <v>447443.54</v>
      </c>
      <c r="O175" s="27">
        <v>447443.54</v>
      </c>
      <c r="P175" s="32">
        <f t="shared" si="25"/>
        <v>0</v>
      </c>
      <c r="Q175" s="26">
        <f t="shared" si="21"/>
        <v>3717.3810071897447</v>
      </c>
      <c r="R175">
        <v>366</v>
      </c>
      <c r="S175" s="53" t="str">
        <f t="shared" si="26"/>
        <v>-</v>
      </c>
      <c r="T175" s="35">
        <f t="shared" si="27"/>
        <v>447443.54</v>
      </c>
      <c r="U175" s="35">
        <f t="shared" si="28"/>
        <v>448669.41271232872</v>
      </c>
      <c r="V175" s="35">
        <f t="shared" si="29"/>
        <v>228012.87665882058</v>
      </c>
      <c r="W175" s="27"/>
      <c r="X175" s="45">
        <v>228102.4428220113</v>
      </c>
      <c r="Y175" s="2">
        <f t="shared" si="30"/>
        <v>-89.566163190727821</v>
      </c>
    </row>
    <row r="176" spans="2:25" x14ac:dyDescent="0.3">
      <c r="B176">
        <v>522</v>
      </c>
      <c r="C176" s="7">
        <v>9</v>
      </c>
      <c r="D176" s="12" t="s">
        <v>188</v>
      </c>
      <c r="E176" s="32">
        <v>85.432317238674742</v>
      </c>
      <c r="F176" s="32">
        <v>85.432317238674742</v>
      </c>
      <c r="G176" s="32">
        <f t="shared" si="22"/>
        <v>0</v>
      </c>
      <c r="H176" s="2">
        <v>113080.7</v>
      </c>
      <c r="I176" s="2">
        <v>113080.7</v>
      </c>
      <c r="J176" s="32">
        <f t="shared" si="23"/>
        <v>0</v>
      </c>
      <c r="K176" s="2">
        <v>24</v>
      </c>
      <c r="L176" s="2">
        <v>24</v>
      </c>
      <c r="M176" s="32">
        <f t="shared" si="24"/>
        <v>0</v>
      </c>
      <c r="N176" s="2">
        <v>113056.7</v>
      </c>
      <c r="O176" s="27">
        <v>113056.7</v>
      </c>
      <c r="P176" s="32">
        <f t="shared" si="25"/>
        <v>0</v>
      </c>
      <c r="Q176" s="26">
        <f t="shared" si="21"/>
        <v>1323.3481620795819</v>
      </c>
      <c r="R176">
        <v>366</v>
      </c>
      <c r="S176" s="53" t="str">
        <f t="shared" si="26"/>
        <v>-</v>
      </c>
      <c r="T176" s="35">
        <f t="shared" si="27"/>
        <v>113056.69999999998</v>
      </c>
      <c r="U176" s="35">
        <f t="shared" si="28"/>
        <v>113366.44438356163</v>
      </c>
      <c r="V176" s="35">
        <f t="shared" si="29"/>
        <v>57612.594859573299</v>
      </c>
      <c r="W176" s="27"/>
      <c r="X176" s="45">
        <v>57635.225770373807</v>
      </c>
      <c r="Y176" s="2">
        <f t="shared" si="30"/>
        <v>-22.630910800507991</v>
      </c>
    </row>
    <row r="177" spans="2:25" x14ac:dyDescent="0.3">
      <c r="B177">
        <v>523</v>
      </c>
      <c r="C177" s="7">
        <v>9</v>
      </c>
      <c r="D177" s="12" t="s">
        <v>189</v>
      </c>
      <c r="E177" s="32">
        <v>936.78340023770681</v>
      </c>
      <c r="F177" s="32">
        <v>936.78340023770681</v>
      </c>
      <c r="G177" s="32">
        <f t="shared" si="22"/>
        <v>0</v>
      </c>
      <c r="H177" s="2">
        <v>430093.02</v>
      </c>
      <c r="I177" s="2">
        <v>430093.02</v>
      </c>
      <c r="J177" s="32">
        <f t="shared" si="23"/>
        <v>0</v>
      </c>
      <c r="K177" s="2">
        <v>39170.699999999997</v>
      </c>
      <c r="L177" s="2">
        <v>39170.699999999997</v>
      </c>
      <c r="M177" s="32">
        <f t="shared" si="24"/>
        <v>0</v>
      </c>
      <c r="N177" s="2">
        <v>390922.32</v>
      </c>
      <c r="O177" s="27">
        <v>390922.32</v>
      </c>
      <c r="P177" s="32">
        <f t="shared" si="25"/>
        <v>0</v>
      </c>
      <c r="Q177" s="26">
        <f t="shared" si="21"/>
        <v>417.30278301345254</v>
      </c>
      <c r="R177">
        <v>274</v>
      </c>
      <c r="S177" s="53">
        <f t="shared" si="26"/>
        <v>45566</v>
      </c>
      <c r="T177" s="35">
        <f t="shared" si="27"/>
        <v>292657.6931147541</v>
      </c>
      <c r="U177" s="35">
        <f t="shared" si="28"/>
        <v>293459.49501369864</v>
      </c>
      <c r="V177" s="35">
        <f t="shared" si="29"/>
        <v>149135.51435658094</v>
      </c>
      <c r="W177" s="27"/>
      <c r="X177" s="45">
        <v>149194.09655602567</v>
      </c>
      <c r="Y177" s="2">
        <f t="shared" si="30"/>
        <v>-58.582199444732396</v>
      </c>
    </row>
    <row r="178" spans="2:25" x14ac:dyDescent="0.3">
      <c r="B178">
        <v>527</v>
      </c>
      <c r="C178" s="7">
        <v>9</v>
      </c>
      <c r="D178" s="12" t="s">
        <v>190</v>
      </c>
      <c r="E178" s="32">
        <v>167.26500715439778</v>
      </c>
      <c r="F178" s="32">
        <v>167.26500715439778</v>
      </c>
      <c r="G178" s="32">
        <f t="shared" si="22"/>
        <v>0</v>
      </c>
      <c r="H178" s="2">
        <v>185811.86</v>
      </c>
      <c r="I178" s="2">
        <v>185811.86</v>
      </c>
      <c r="J178" s="32">
        <f t="shared" si="23"/>
        <v>0</v>
      </c>
      <c r="K178" s="2">
        <v>130</v>
      </c>
      <c r="L178" s="2">
        <v>130</v>
      </c>
      <c r="M178" s="32">
        <f t="shared" si="24"/>
        <v>0</v>
      </c>
      <c r="N178" s="2">
        <v>185681.86</v>
      </c>
      <c r="O178" s="27">
        <v>185681.86</v>
      </c>
      <c r="P178" s="32">
        <f t="shared" si="25"/>
        <v>0</v>
      </c>
      <c r="Q178" s="26">
        <f t="shared" si="21"/>
        <v>1110.1058324088201</v>
      </c>
      <c r="R178">
        <v>366</v>
      </c>
      <c r="S178" s="53" t="str">
        <f t="shared" si="26"/>
        <v>-</v>
      </c>
      <c r="T178" s="35">
        <f t="shared" si="27"/>
        <v>185681.86</v>
      </c>
      <c r="U178" s="35">
        <f t="shared" si="28"/>
        <v>186190.5774246575</v>
      </c>
      <c r="V178" s="35">
        <f t="shared" si="29"/>
        <v>94621.670126158017</v>
      </c>
      <c r="W178" s="27"/>
      <c r="X178" s="45">
        <v>94658.838640814225</v>
      </c>
      <c r="Y178" s="2">
        <f t="shared" si="30"/>
        <v>-37.168514656208572</v>
      </c>
    </row>
    <row r="179" spans="2:25" x14ac:dyDescent="0.3">
      <c r="B179">
        <v>547</v>
      </c>
      <c r="C179" s="7">
        <v>9</v>
      </c>
      <c r="D179" s="12" t="s">
        <v>191</v>
      </c>
      <c r="E179" s="32">
        <v>231.79682482784688</v>
      </c>
      <c r="F179" s="32">
        <v>231.79682482784688</v>
      </c>
      <c r="G179" s="32">
        <f t="shared" si="22"/>
        <v>0</v>
      </c>
      <c r="H179" s="2">
        <v>178331.35</v>
      </c>
      <c r="I179" s="2">
        <v>178331.35</v>
      </c>
      <c r="J179" s="32">
        <f t="shared" si="23"/>
        <v>0</v>
      </c>
      <c r="K179" s="2">
        <v>0</v>
      </c>
      <c r="L179" s="2">
        <v>0</v>
      </c>
      <c r="M179" s="32">
        <f t="shared" si="24"/>
        <v>0</v>
      </c>
      <c r="N179" s="2">
        <v>178331.35</v>
      </c>
      <c r="O179" s="27">
        <v>178331.35</v>
      </c>
      <c r="P179" s="32">
        <f t="shared" si="25"/>
        <v>0</v>
      </c>
      <c r="Q179" s="26">
        <f t="shared" si="21"/>
        <v>769.34336841086963</v>
      </c>
      <c r="R179">
        <v>366</v>
      </c>
      <c r="S179" s="53" t="str">
        <f t="shared" si="26"/>
        <v>-</v>
      </c>
      <c r="T179" s="35">
        <f t="shared" si="27"/>
        <v>178331.35</v>
      </c>
      <c r="U179" s="35">
        <f t="shared" si="28"/>
        <v>178819.92904109589</v>
      </c>
      <c r="V179" s="35">
        <f t="shared" si="29"/>
        <v>90875.921712828771</v>
      </c>
      <c r="W179" s="27"/>
      <c r="X179" s="45">
        <v>90911.618853067121</v>
      </c>
      <c r="Y179" s="2">
        <f t="shared" si="30"/>
        <v>-35.697140238349675</v>
      </c>
    </row>
    <row r="180" spans="2:25" x14ac:dyDescent="0.3">
      <c r="B180">
        <v>552</v>
      </c>
      <c r="C180" s="7">
        <v>9</v>
      </c>
      <c r="D180" s="12" t="s">
        <v>192</v>
      </c>
      <c r="E180" s="32">
        <v>132.97</v>
      </c>
      <c r="F180" s="32">
        <v>132.97</v>
      </c>
      <c r="G180" s="32">
        <f t="shared" si="22"/>
        <v>0</v>
      </c>
      <c r="H180" s="2">
        <v>174407.9</v>
      </c>
      <c r="I180" s="2">
        <v>174407.9</v>
      </c>
      <c r="J180" s="32">
        <f t="shared" si="23"/>
        <v>0</v>
      </c>
      <c r="K180" s="2">
        <v>0</v>
      </c>
      <c r="L180" s="2">
        <v>0</v>
      </c>
      <c r="M180" s="32">
        <f t="shared" si="24"/>
        <v>0</v>
      </c>
      <c r="N180" s="2">
        <v>174407.9</v>
      </c>
      <c r="O180" s="27">
        <v>174407.9</v>
      </c>
      <c r="P180" s="32">
        <f t="shared" si="25"/>
        <v>0</v>
      </c>
      <c r="Q180" s="26">
        <f t="shared" si="21"/>
        <v>1311.6334511543957</v>
      </c>
      <c r="R180">
        <v>366</v>
      </c>
      <c r="S180" s="53" t="str">
        <f t="shared" si="26"/>
        <v>-</v>
      </c>
      <c r="T180" s="35">
        <f t="shared" si="27"/>
        <v>174407.9</v>
      </c>
      <c r="U180" s="35">
        <f t="shared" si="28"/>
        <v>174885.72986301369</v>
      </c>
      <c r="V180" s="35">
        <f t="shared" si="29"/>
        <v>88876.56974782543</v>
      </c>
      <c r="W180" s="27"/>
      <c r="X180" s="45">
        <v>88911.481518890781</v>
      </c>
      <c r="Y180" s="2">
        <f t="shared" si="30"/>
        <v>-34.911771065351786</v>
      </c>
    </row>
    <row r="181" spans="2:25" x14ac:dyDescent="0.3">
      <c r="B181">
        <v>567</v>
      </c>
      <c r="C181" s="7">
        <v>9</v>
      </c>
      <c r="D181" s="12" t="s">
        <v>193</v>
      </c>
      <c r="E181" s="32">
        <v>373.73370365174185</v>
      </c>
      <c r="F181" s="32">
        <v>373.73370365174185</v>
      </c>
      <c r="G181" s="32">
        <f t="shared" si="22"/>
        <v>0</v>
      </c>
      <c r="H181" s="2">
        <v>273906.92</v>
      </c>
      <c r="I181" s="2">
        <v>273906.92</v>
      </c>
      <c r="J181" s="32">
        <f t="shared" si="23"/>
        <v>0</v>
      </c>
      <c r="K181" s="2">
        <v>0</v>
      </c>
      <c r="L181" s="2">
        <v>0</v>
      </c>
      <c r="M181" s="32">
        <f t="shared" si="24"/>
        <v>0</v>
      </c>
      <c r="N181" s="2">
        <v>273906.92</v>
      </c>
      <c r="O181" s="27">
        <v>273906.92</v>
      </c>
      <c r="P181" s="32">
        <f t="shared" si="25"/>
        <v>0</v>
      </c>
      <c r="Q181" s="26">
        <f t="shared" si="21"/>
        <v>732.89328022509858</v>
      </c>
      <c r="R181">
        <v>366</v>
      </c>
      <c r="S181" s="53" t="str">
        <f t="shared" si="26"/>
        <v>-</v>
      </c>
      <c r="T181" s="35">
        <f t="shared" si="27"/>
        <v>273906.92</v>
      </c>
      <c r="U181" s="35">
        <f t="shared" si="28"/>
        <v>274657.3499178082</v>
      </c>
      <c r="V181" s="35">
        <f t="shared" si="29"/>
        <v>139580.30272592031</v>
      </c>
      <c r="W181" s="27"/>
      <c r="X181" s="45">
        <v>139635.13152486953</v>
      </c>
      <c r="Y181" s="2">
        <f t="shared" si="30"/>
        <v>-54.82879894922371</v>
      </c>
    </row>
    <row r="182" spans="2:25" x14ac:dyDescent="0.3">
      <c r="B182">
        <v>629</v>
      </c>
      <c r="C182" s="7">
        <v>9</v>
      </c>
      <c r="D182" s="12" t="s">
        <v>194</v>
      </c>
      <c r="E182" s="32">
        <v>169.22</v>
      </c>
      <c r="F182" s="32">
        <v>169.22</v>
      </c>
      <c r="G182" s="32">
        <f t="shared" si="22"/>
        <v>0</v>
      </c>
      <c r="H182" s="2">
        <v>253709.83</v>
      </c>
      <c r="I182" s="2">
        <v>253709.83</v>
      </c>
      <c r="J182" s="32">
        <f t="shared" si="23"/>
        <v>0</v>
      </c>
      <c r="K182" s="2">
        <v>48275.040000000001</v>
      </c>
      <c r="L182" s="2">
        <v>48275.040000000001</v>
      </c>
      <c r="M182" s="32">
        <f t="shared" si="24"/>
        <v>0</v>
      </c>
      <c r="N182" s="2">
        <v>205434.78999999998</v>
      </c>
      <c r="O182" s="27">
        <v>205434.78999999998</v>
      </c>
      <c r="P182" s="32">
        <f t="shared" si="25"/>
        <v>0</v>
      </c>
      <c r="Q182" s="26">
        <f t="shared" si="21"/>
        <v>1214.0101051885119</v>
      </c>
      <c r="R182">
        <v>366</v>
      </c>
      <c r="S182" s="53" t="str">
        <f t="shared" si="26"/>
        <v>-</v>
      </c>
      <c r="T182" s="35">
        <f t="shared" si="27"/>
        <v>205434.78999999995</v>
      </c>
      <c r="U182" s="35">
        <f t="shared" si="28"/>
        <v>205997.62504109586</v>
      </c>
      <c r="V182" s="35">
        <f t="shared" si="29"/>
        <v>104687.57115970588</v>
      </c>
      <c r="W182" s="27"/>
      <c r="X182" s="45">
        <v>104728.69367971408</v>
      </c>
      <c r="Y182" s="2">
        <f t="shared" si="30"/>
        <v>-41.122520008197171</v>
      </c>
    </row>
    <row r="183" spans="2:25" x14ac:dyDescent="0.3">
      <c r="B183">
        <v>630</v>
      </c>
      <c r="C183" s="7">
        <v>9</v>
      </c>
      <c r="D183" s="12" t="s">
        <v>195</v>
      </c>
      <c r="E183" s="32">
        <v>126</v>
      </c>
      <c r="F183" s="32">
        <v>126</v>
      </c>
      <c r="G183" s="32">
        <f t="shared" si="22"/>
        <v>0</v>
      </c>
      <c r="H183" s="2">
        <v>366060.33</v>
      </c>
      <c r="I183" s="2">
        <v>366060.33</v>
      </c>
      <c r="J183" s="32">
        <f t="shared" si="23"/>
        <v>0</v>
      </c>
      <c r="K183" s="2">
        <v>21201.39</v>
      </c>
      <c r="L183" s="2">
        <v>21201.39</v>
      </c>
      <c r="M183" s="32">
        <f t="shared" si="24"/>
        <v>0</v>
      </c>
      <c r="N183" s="2">
        <v>344858.94</v>
      </c>
      <c r="O183" s="27">
        <v>344858.94</v>
      </c>
      <c r="P183" s="32">
        <f t="shared" si="25"/>
        <v>0</v>
      </c>
      <c r="Q183" s="26">
        <f t="shared" si="21"/>
        <v>2736.9757142857143</v>
      </c>
      <c r="R183">
        <v>366</v>
      </c>
      <c r="S183" s="53" t="str">
        <f t="shared" si="26"/>
        <v>-</v>
      </c>
      <c r="T183" s="35">
        <f t="shared" si="27"/>
        <v>344858.94</v>
      </c>
      <c r="U183" s="35">
        <f t="shared" si="28"/>
        <v>345803.75901369867</v>
      </c>
      <c r="V183" s="35">
        <f t="shared" si="29"/>
        <v>175736.76211955506</v>
      </c>
      <c r="W183" s="27"/>
      <c r="X183" s="45">
        <v>175805.79360472929</v>
      </c>
      <c r="Y183" s="2">
        <f t="shared" si="30"/>
        <v>-69.031485174229601</v>
      </c>
    </row>
    <row r="184" spans="2:25" x14ac:dyDescent="0.3">
      <c r="B184">
        <v>771</v>
      </c>
      <c r="C184" s="7">
        <v>9</v>
      </c>
      <c r="D184" s="12" t="s">
        <v>196</v>
      </c>
      <c r="E184" s="32">
        <v>151.14948434534764</v>
      </c>
      <c r="F184" s="32">
        <v>151.14948434534764</v>
      </c>
      <c r="G184" s="32">
        <f t="shared" si="22"/>
        <v>0</v>
      </c>
      <c r="H184" s="2">
        <v>40871.050000000003</v>
      </c>
      <c r="I184" s="2">
        <v>40871.050000000003</v>
      </c>
      <c r="J184" s="32">
        <f t="shared" si="23"/>
        <v>0</v>
      </c>
      <c r="K184" s="2">
        <v>0</v>
      </c>
      <c r="L184" s="2">
        <v>0</v>
      </c>
      <c r="M184" s="32">
        <f t="shared" si="24"/>
        <v>0</v>
      </c>
      <c r="N184" s="2">
        <v>40871.050000000003</v>
      </c>
      <c r="O184" s="27">
        <v>40871.050000000003</v>
      </c>
      <c r="P184" s="32">
        <f t="shared" si="25"/>
        <v>0</v>
      </c>
      <c r="Q184" s="26">
        <f t="shared" si="21"/>
        <v>270.40151792127506</v>
      </c>
      <c r="R184">
        <v>366</v>
      </c>
      <c r="S184" s="53" t="str">
        <f t="shared" si="26"/>
        <v>-</v>
      </c>
      <c r="T184" s="35">
        <f t="shared" si="27"/>
        <v>40871.050000000003</v>
      </c>
      <c r="U184" s="35">
        <f t="shared" si="28"/>
        <v>40983.025479452059</v>
      </c>
      <c r="V184" s="35">
        <f t="shared" si="29"/>
        <v>20827.489614815961</v>
      </c>
      <c r="W184" s="27"/>
      <c r="X184" s="45">
        <v>20835.670899842618</v>
      </c>
      <c r="Y184" s="2">
        <f t="shared" si="30"/>
        <v>-8.1812850266578607</v>
      </c>
    </row>
    <row r="185" spans="2:25" x14ac:dyDescent="0.3">
      <c r="B185">
        <v>830</v>
      </c>
      <c r="C185" s="7">
        <v>9</v>
      </c>
      <c r="D185" s="12" t="s">
        <v>197</v>
      </c>
      <c r="E185" s="32">
        <v>19.190000000000001</v>
      </c>
      <c r="F185" s="32">
        <v>19.190000000000001</v>
      </c>
      <c r="G185" s="32">
        <f t="shared" si="22"/>
        <v>0</v>
      </c>
      <c r="H185" s="2">
        <v>35013.68</v>
      </c>
      <c r="I185" s="2">
        <v>35013.68</v>
      </c>
      <c r="J185" s="32">
        <f t="shared" si="23"/>
        <v>0</v>
      </c>
      <c r="K185" s="2">
        <v>0</v>
      </c>
      <c r="L185" s="2">
        <v>0</v>
      </c>
      <c r="M185" s="32">
        <f t="shared" si="24"/>
        <v>0</v>
      </c>
      <c r="N185" s="2">
        <v>35013.68</v>
      </c>
      <c r="O185" s="27">
        <v>35013.68</v>
      </c>
      <c r="P185" s="32">
        <f t="shared" si="25"/>
        <v>0</v>
      </c>
      <c r="Q185" s="26">
        <f t="shared" si="21"/>
        <v>1824.5794684731629</v>
      </c>
      <c r="R185">
        <v>366</v>
      </c>
      <c r="S185" s="53" t="str">
        <f t="shared" si="26"/>
        <v>-</v>
      </c>
      <c r="T185" s="35">
        <f t="shared" si="27"/>
        <v>35013.68</v>
      </c>
      <c r="U185" s="35">
        <f t="shared" si="28"/>
        <v>35109.60789041096</v>
      </c>
      <c r="V185" s="35">
        <f t="shared" si="29"/>
        <v>17842.630824911259</v>
      </c>
      <c r="W185" s="27"/>
      <c r="X185" s="45">
        <v>17849.639621991642</v>
      </c>
      <c r="Y185" s="2">
        <f t="shared" si="30"/>
        <v>-7.0087970803833741</v>
      </c>
    </row>
    <row r="186" spans="2:25" x14ac:dyDescent="0.3">
      <c r="B186">
        <v>936</v>
      </c>
      <c r="C186" s="7">
        <v>9</v>
      </c>
      <c r="D186" s="12" t="s">
        <v>198</v>
      </c>
      <c r="E186" s="32">
        <v>40.55463906463514</v>
      </c>
      <c r="F186" s="32">
        <v>40.55463906463514</v>
      </c>
      <c r="G186" s="32">
        <f t="shared" si="22"/>
        <v>0</v>
      </c>
      <c r="H186" s="2">
        <v>53619.96</v>
      </c>
      <c r="I186" s="2">
        <v>53619.96</v>
      </c>
      <c r="J186" s="32">
        <f t="shared" si="23"/>
        <v>0</v>
      </c>
      <c r="K186" s="2">
        <v>0</v>
      </c>
      <c r="L186" s="2">
        <v>0</v>
      </c>
      <c r="M186" s="32">
        <f t="shared" si="24"/>
        <v>0</v>
      </c>
      <c r="N186" s="2">
        <v>53619.96</v>
      </c>
      <c r="O186" s="27">
        <v>53619.96</v>
      </c>
      <c r="P186" s="32">
        <f t="shared" si="25"/>
        <v>0</v>
      </c>
      <c r="Q186" s="26">
        <f t="shared" si="21"/>
        <v>1322.1658788416689</v>
      </c>
      <c r="R186">
        <v>366</v>
      </c>
      <c r="S186" s="53" t="str">
        <f t="shared" si="26"/>
        <v>-</v>
      </c>
      <c r="T186" s="35">
        <f t="shared" si="27"/>
        <v>53619.96</v>
      </c>
      <c r="U186" s="35">
        <f t="shared" si="28"/>
        <v>53766.864000000001</v>
      </c>
      <c r="V186" s="35">
        <f t="shared" si="29"/>
        <v>27324.210169468297</v>
      </c>
      <c r="W186" s="27"/>
      <c r="X186" s="45">
        <v>27334.9434434086</v>
      </c>
      <c r="Y186" s="2">
        <f t="shared" si="30"/>
        <v>-10.733273940302752</v>
      </c>
    </row>
    <row r="187" spans="2:25" x14ac:dyDescent="0.3">
      <c r="B187">
        <v>952</v>
      </c>
      <c r="C187" s="7">
        <v>9</v>
      </c>
      <c r="D187" s="12" t="s">
        <v>199</v>
      </c>
      <c r="E187" s="32">
        <v>54.37</v>
      </c>
      <c r="F187" s="32">
        <v>54.37</v>
      </c>
      <c r="G187" s="32">
        <f t="shared" si="22"/>
        <v>0</v>
      </c>
      <c r="H187" s="2">
        <v>93270.18</v>
      </c>
      <c r="I187" s="2">
        <v>93270.18</v>
      </c>
      <c r="J187" s="32">
        <f t="shared" si="23"/>
        <v>0</v>
      </c>
      <c r="K187" s="2">
        <v>7351.4</v>
      </c>
      <c r="L187" s="2">
        <v>7351.4</v>
      </c>
      <c r="M187" s="32">
        <f t="shared" si="24"/>
        <v>0</v>
      </c>
      <c r="N187" s="2">
        <v>85918.78</v>
      </c>
      <c r="O187" s="27">
        <v>85918.78</v>
      </c>
      <c r="P187" s="32">
        <f t="shared" si="25"/>
        <v>0</v>
      </c>
      <c r="Q187" s="26">
        <f t="shared" si="21"/>
        <v>1580.2608055913188</v>
      </c>
      <c r="R187">
        <v>366</v>
      </c>
      <c r="S187" s="53" t="str">
        <f t="shared" si="26"/>
        <v>-</v>
      </c>
      <c r="T187" s="35">
        <f t="shared" si="27"/>
        <v>85918.78</v>
      </c>
      <c r="U187" s="35">
        <f t="shared" si="28"/>
        <v>86154.173917808221</v>
      </c>
      <c r="V187" s="35">
        <f t="shared" si="29"/>
        <v>43783.374740009305</v>
      </c>
      <c r="W187" s="27"/>
      <c r="X187" s="45">
        <v>43800.573369071259</v>
      </c>
      <c r="Y187" s="2">
        <f t="shared" si="30"/>
        <v>-17.198629061953397</v>
      </c>
    </row>
    <row r="188" spans="2:25" x14ac:dyDescent="0.3">
      <c r="B188">
        <v>982</v>
      </c>
      <c r="C188" s="7">
        <v>9</v>
      </c>
      <c r="D188" s="12" t="s">
        <v>200</v>
      </c>
      <c r="E188" s="32">
        <v>35.597552479118562</v>
      </c>
      <c r="F188" s="32">
        <v>35.597552479118562</v>
      </c>
      <c r="G188" s="32">
        <f t="shared" si="22"/>
        <v>0</v>
      </c>
      <c r="H188" s="2">
        <v>81901.48</v>
      </c>
      <c r="I188" s="2">
        <v>81901.48</v>
      </c>
      <c r="J188" s="32">
        <f t="shared" si="23"/>
        <v>0</v>
      </c>
      <c r="K188" s="2">
        <v>0</v>
      </c>
      <c r="L188" s="2">
        <v>0</v>
      </c>
      <c r="M188" s="32">
        <f t="shared" si="24"/>
        <v>0</v>
      </c>
      <c r="N188" s="2">
        <v>81901.48</v>
      </c>
      <c r="O188" s="27">
        <v>81901.48</v>
      </c>
      <c r="P188" s="32">
        <f t="shared" si="25"/>
        <v>0</v>
      </c>
      <c r="Q188" s="26">
        <f t="shared" si="21"/>
        <v>2300.7615494925726</v>
      </c>
      <c r="R188">
        <v>366</v>
      </c>
      <c r="S188" s="53" t="str">
        <f t="shared" si="26"/>
        <v>-</v>
      </c>
      <c r="T188" s="35">
        <f t="shared" si="27"/>
        <v>81901.48</v>
      </c>
      <c r="U188" s="35">
        <f t="shared" si="28"/>
        <v>82125.867616438351</v>
      </c>
      <c r="V188" s="35">
        <f t="shared" si="29"/>
        <v>41736.197727683946</v>
      </c>
      <c r="W188" s="27"/>
      <c r="X188" s="45">
        <v>41752.592201326908</v>
      </c>
      <c r="Y188" s="2">
        <f t="shared" si="30"/>
        <v>-16.394473642962112</v>
      </c>
    </row>
    <row r="189" spans="2:25" x14ac:dyDescent="0.3">
      <c r="B189">
        <v>987</v>
      </c>
      <c r="C189" s="7">
        <v>9</v>
      </c>
      <c r="D189" s="12" t="s">
        <v>201</v>
      </c>
      <c r="E189" s="32">
        <v>252.58401893254376</v>
      </c>
      <c r="F189" s="32">
        <v>252.58401893254376</v>
      </c>
      <c r="G189" s="32">
        <f t="shared" si="22"/>
        <v>0</v>
      </c>
      <c r="H189" s="2">
        <v>84019.85</v>
      </c>
      <c r="I189" s="2">
        <v>84019.85</v>
      </c>
      <c r="J189" s="32">
        <f t="shared" si="23"/>
        <v>0</v>
      </c>
      <c r="K189" s="2">
        <v>0</v>
      </c>
      <c r="L189" s="2">
        <v>0</v>
      </c>
      <c r="M189" s="32">
        <f t="shared" si="24"/>
        <v>0</v>
      </c>
      <c r="N189" s="2">
        <v>84019.85</v>
      </c>
      <c r="O189" s="27">
        <v>84019.85</v>
      </c>
      <c r="P189" s="32">
        <f t="shared" si="25"/>
        <v>0</v>
      </c>
      <c r="Q189" s="26">
        <f t="shared" si="21"/>
        <v>332.64119541323288</v>
      </c>
      <c r="R189">
        <v>366</v>
      </c>
      <c r="S189" s="53" t="str">
        <f t="shared" si="26"/>
        <v>-</v>
      </c>
      <c r="T189" s="35">
        <f t="shared" si="27"/>
        <v>84019.85</v>
      </c>
      <c r="U189" s="35">
        <f t="shared" si="28"/>
        <v>84250.041369863015</v>
      </c>
      <c r="V189" s="35">
        <f t="shared" si="29"/>
        <v>42815.698478835133</v>
      </c>
      <c r="W189" s="27"/>
      <c r="X189" s="45">
        <v>42832.51699318079</v>
      </c>
      <c r="Y189" s="2">
        <f t="shared" si="30"/>
        <v>-16.818514345657604</v>
      </c>
    </row>
  </sheetData>
  <mergeCells count="3">
    <mergeCell ref="A1:C1"/>
    <mergeCell ref="B2:G2"/>
    <mergeCell ref="D4:F4"/>
  </mergeCells>
  <conditionalFormatting sqref="B57 B88 B171">
    <cfRule type="expression" dxfId="24" priority="16">
      <formula>$C57&lt;&gt;$C55</formula>
    </cfRule>
  </conditionalFormatting>
  <conditionalFormatting sqref="B89">
    <cfRule type="expression" dxfId="23" priority="18">
      <formula>$C89&lt;&gt;$C86</formula>
    </cfRule>
  </conditionalFormatting>
  <conditionalFormatting sqref="B157 B178">
    <cfRule type="expression" dxfId="22" priority="17">
      <formula>$C157&lt;&gt;#REF!</formula>
    </cfRule>
  </conditionalFormatting>
  <conditionalFormatting sqref="B13:F13 H13:I189 C14:F189 B14:B56 B58:B87 B90:B156 B158:B170 B172:B177 B179:B189">
    <cfRule type="expression" dxfId="21" priority="15">
      <formula>$C13&lt;&gt;$C12</formula>
    </cfRule>
  </conditionalFormatting>
  <conditionalFormatting sqref="E11:F11">
    <cfRule type="expression" dxfId="20" priority="9">
      <formula>E11&lt;=0=TRUE</formula>
    </cfRule>
    <cfRule type="expression" dxfId="19" priority="10">
      <formula>$C11&lt;&gt;$C10</formula>
    </cfRule>
    <cfRule type="expression" dxfId="18" priority="11">
      <formula>E11&lt;=0=TRUE</formula>
    </cfRule>
    <cfRule type="expression" dxfId="17" priority="12">
      <formula>$C11&lt;&gt;$C10</formula>
    </cfRule>
  </conditionalFormatting>
  <conditionalFormatting sqref="E13:F189 H13:I189">
    <cfRule type="expression" dxfId="16" priority="13">
      <formula>E13&lt;=0=TRUE</formula>
    </cfRule>
  </conditionalFormatting>
  <conditionalFormatting sqref="G13:G189">
    <cfRule type="expression" dxfId="15" priority="6">
      <formula>$C13&lt;&gt;$C12</formula>
    </cfRule>
  </conditionalFormatting>
  <conditionalFormatting sqref="J13:V189">
    <cfRule type="expression" dxfId="14" priority="2">
      <formula>$C13&lt;&gt;$C12</formula>
    </cfRule>
  </conditionalFormatting>
  <conditionalFormatting sqref="Q11">
    <cfRule type="expression" dxfId="13" priority="7">
      <formula>$C11&lt;&gt;$C10</formula>
    </cfRule>
  </conditionalFormatting>
  <conditionalFormatting sqref="X13:X189">
    <cfRule type="expression" dxfId="12" priority="14">
      <formula>$C13&lt;&gt;$C12=TRUE</formula>
    </cfRule>
  </conditionalFormatting>
  <conditionalFormatting sqref="Y13:Y189">
    <cfRule type="expression" dxfId="11" priority="1">
      <formula>$C13&lt;&gt;$C12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A2710-EAD7-4347-BFDF-B7D085CB4CED}">
  <sheetPr codeName="Sheet3">
    <tabColor theme="7" tint="0.59999389629810485"/>
  </sheetPr>
  <dimension ref="A1:I256"/>
  <sheetViews>
    <sheetView workbookViewId="0"/>
  </sheetViews>
  <sheetFormatPr defaultColWidth="8.88671875" defaultRowHeight="14.4" x14ac:dyDescent="0.3"/>
  <cols>
    <col min="1" max="1" width="4.88671875" style="8" customWidth="1"/>
    <col min="2" max="2" width="8.5546875" style="8" customWidth="1"/>
    <col min="3" max="3" width="8.88671875" style="8" customWidth="1"/>
    <col min="4" max="4" width="53" style="8" customWidth="1"/>
    <col min="5" max="8" width="13.88671875" style="8" customWidth="1"/>
    <col min="9" max="9" width="12.88671875" style="8" customWidth="1"/>
    <col min="10" max="16384" width="8.88671875" style="8"/>
  </cols>
  <sheetData>
    <row r="1" spans="1:9" x14ac:dyDescent="0.3">
      <c r="E1" s="8" t="s">
        <v>293</v>
      </c>
      <c r="F1" s="36">
        <v>1000</v>
      </c>
      <c r="H1" s="8" t="s">
        <v>294</v>
      </c>
      <c r="I1" s="37">
        <f t="array" ref="I1">AVERAGE(IF($I$5:$I$298&lt;&gt;0,IF($I$5:$I$298&lt;=F1,$I$5:$I$298)))</f>
        <v>636.3284084684542</v>
      </c>
    </row>
    <row r="2" spans="1:9" x14ac:dyDescent="0.3">
      <c r="B2" s="9" t="s">
        <v>303</v>
      </c>
      <c r="E2" s="10"/>
      <c r="H2" s="8" t="s">
        <v>296</v>
      </c>
      <c r="I2" s="37">
        <f t="array" ref="I2">STDEV(IF($I$5:$I$298&lt;&gt;0,IF($I$5:$I$298&lt;=F1,$I$5:$I$298)))</f>
        <v>220.46153010313398</v>
      </c>
    </row>
    <row r="3" spans="1:9" ht="15" thickBot="1" x14ac:dyDescent="0.35">
      <c r="E3" s="11">
        <f>SUM(E5:E298)</f>
        <v>262108970.07999998</v>
      </c>
      <c r="F3" s="11">
        <f>SUM(F5:F298)</f>
        <v>63066592.720000029</v>
      </c>
      <c r="G3" s="11">
        <f>SUM(G5:G298)</f>
        <v>199042377.3599999</v>
      </c>
      <c r="H3" s="33">
        <f>SUM(H5:H298)</f>
        <v>403174.85599678545</v>
      </c>
      <c r="I3" s="36">
        <f>G3/H3</f>
        <v>493.68747678448199</v>
      </c>
    </row>
    <row r="4" spans="1:9" ht="43.8" thickBot="1" x14ac:dyDescent="0.35">
      <c r="B4" s="51" t="s">
        <v>6</v>
      </c>
      <c r="C4" s="3" t="s">
        <v>7</v>
      </c>
      <c r="D4" s="3" t="s">
        <v>8</v>
      </c>
      <c r="E4" s="3" t="s">
        <v>297</v>
      </c>
      <c r="F4" s="3" t="s">
        <v>298</v>
      </c>
      <c r="G4" s="3" t="s">
        <v>299</v>
      </c>
      <c r="H4" s="38" t="s">
        <v>300</v>
      </c>
      <c r="I4" s="3" t="s">
        <v>301</v>
      </c>
    </row>
    <row r="5" spans="1:9" x14ac:dyDescent="0.3">
      <c r="A5" s="13">
        <v>1</v>
      </c>
      <c r="B5" s="39">
        <v>1</v>
      </c>
      <c r="C5" s="7">
        <v>1</v>
      </c>
      <c r="D5" s="12" t="s">
        <v>25</v>
      </c>
      <c r="E5" s="40">
        <v>11683835.779999999</v>
      </c>
      <c r="F5" s="41">
        <v>931897.7699999999</v>
      </c>
      <c r="G5" s="41">
        <v>10751938.01</v>
      </c>
      <c r="H5" s="42">
        <v>31592.97</v>
      </c>
      <c r="I5" s="43">
        <v>340.32691481680894</v>
      </c>
    </row>
    <row r="6" spans="1:9" x14ac:dyDescent="0.3">
      <c r="A6" s="13">
        <v>1</v>
      </c>
      <c r="B6" s="39">
        <v>6</v>
      </c>
      <c r="C6" s="7">
        <v>2</v>
      </c>
      <c r="D6" s="12" t="s">
        <v>29</v>
      </c>
      <c r="E6" s="40">
        <v>20360857.829999998</v>
      </c>
      <c r="F6" s="41">
        <v>5982798.8999999994</v>
      </c>
      <c r="G6" s="41">
        <v>14378058.93</v>
      </c>
      <c r="H6" s="42">
        <v>38694.75</v>
      </c>
      <c r="I6" s="43">
        <v>371.57647820440758</v>
      </c>
    </row>
    <row r="7" spans="1:9" x14ac:dyDescent="0.3">
      <c r="A7" s="13">
        <v>1</v>
      </c>
      <c r="B7" s="39">
        <v>8</v>
      </c>
      <c r="C7" s="7">
        <v>5</v>
      </c>
      <c r="D7" s="12" t="s">
        <v>47</v>
      </c>
      <c r="E7" s="40">
        <v>1104778.79</v>
      </c>
      <c r="F7" s="41">
        <v>347374.5</v>
      </c>
      <c r="G7" s="41">
        <v>757404.29</v>
      </c>
      <c r="H7" s="42">
        <v>2177.46</v>
      </c>
      <c r="I7" s="43">
        <v>347.83844020096814</v>
      </c>
    </row>
    <row r="8" spans="1:9" x14ac:dyDescent="0.3">
      <c r="A8" s="13">
        <v>1</v>
      </c>
      <c r="B8" s="39">
        <v>14</v>
      </c>
      <c r="C8" s="7">
        <v>3</v>
      </c>
      <c r="D8" s="12" t="s">
        <v>32</v>
      </c>
      <c r="E8" s="40">
        <v>2757836.21</v>
      </c>
      <c r="F8" s="41">
        <v>399005.58999999997</v>
      </c>
      <c r="G8" s="41">
        <v>2358830.62</v>
      </c>
      <c r="H8" s="42">
        <v>10214.89</v>
      </c>
      <c r="I8" s="43">
        <v>230.92080482511318</v>
      </c>
    </row>
    <row r="9" spans="1:9" x14ac:dyDescent="0.3">
      <c r="A9" s="13">
        <v>1</v>
      </c>
      <c r="B9" s="39">
        <v>18</v>
      </c>
      <c r="C9" s="7">
        <v>2</v>
      </c>
      <c r="D9" s="12" t="s">
        <v>30</v>
      </c>
      <c r="E9" s="40">
        <v>11554745.49</v>
      </c>
      <c r="F9" s="41">
        <v>4641031.26</v>
      </c>
      <c r="G9" s="41">
        <v>6913714.2300000004</v>
      </c>
      <c r="H9" s="42">
        <v>20123.469999999998</v>
      </c>
      <c r="I9" s="43">
        <v>343.56471473359221</v>
      </c>
    </row>
    <row r="10" spans="1:9" x14ac:dyDescent="0.3">
      <c r="A10" s="13">
        <v>1</v>
      </c>
      <c r="B10" s="39">
        <v>21</v>
      </c>
      <c r="C10" s="7">
        <v>4</v>
      </c>
      <c r="D10" s="12" t="s">
        <v>36</v>
      </c>
      <c r="E10" s="40">
        <v>4814687.16</v>
      </c>
      <c r="F10" s="41">
        <v>1182975.46</v>
      </c>
      <c r="G10" s="41">
        <v>3631711.7</v>
      </c>
      <c r="H10" s="42">
        <v>5250.35</v>
      </c>
      <c r="I10" s="43">
        <v>691.70849562410126</v>
      </c>
    </row>
    <row r="11" spans="1:9" x14ac:dyDescent="0.3">
      <c r="A11" s="13">
        <v>2</v>
      </c>
      <c r="B11" s="39">
        <v>34</v>
      </c>
      <c r="C11" s="7">
        <v>4</v>
      </c>
      <c r="D11" s="12" t="s">
        <v>37</v>
      </c>
      <c r="E11" s="40">
        <v>2305143.46</v>
      </c>
      <c r="F11" s="41">
        <v>878203.35</v>
      </c>
      <c r="G11" s="41">
        <v>1426940.1099999999</v>
      </c>
      <c r="H11" s="42">
        <v>4214.72</v>
      </c>
      <c r="I11" s="43">
        <v>338.56106929997719</v>
      </c>
    </row>
    <row r="12" spans="1:9" x14ac:dyDescent="0.3">
      <c r="A12" s="13">
        <v>2</v>
      </c>
      <c r="B12" s="39">
        <v>36</v>
      </c>
      <c r="C12" s="7">
        <v>3</v>
      </c>
      <c r="D12" s="12" t="s">
        <v>33</v>
      </c>
      <c r="E12" s="40">
        <v>7298219.9199999999</v>
      </c>
      <c r="F12" s="41">
        <v>738073.49</v>
      </c>
      <c r="G12" s="41">
        <v>6560146.4299999997</v>
      </c>
      <c r="H12" s="42">
        <v>5354.2999999999993</v>
      </c>
      <c r="I12" s="43">
        <v>1225.2108454886727</v>
      </c>
    </row>
    <row r="13" spans="1:9" x14ac:dyDescent="0.3">
      <c r="A13" s="13">
        <v>2</v>
      </c>
      <c r="B13" s="39">
        <v>39</v>
      </c>
      <c r="C13" s="7">
        <v>7</v>
      </c>
      <c r="D13" s="12" t="s">
        <v>96</v>
      </c>
      <c r="E13" s="40">
        <v>213262.53</v>
      </c>
      <c r="F13" s="41">
        <v>417.1</v>
      </c>
      <c r="G13" s="41">
        <v>212845.43</v>
      </c>
      <c r="H13" s="42">
        <v>251.81</v>
      </c>
      <c r="I13" s="43">
        <v>845.26202295381438</v>
      </c>
    </row>
    <row r="14" spans="1:9" x14ac:dyDescent="0.3">
      <c r="A14" s="13">
        <v>2</v>
      </c>
      <c r="B14" s="39">
        <v>53</v>
      </c>
      <c r="C14" s="7">
        <v>2</v>
      </c>
      <c r="D14" s="12" t="s">
        <v>31</v>
      </c>
      <c r="E14" s="40">
        <v>13433361.57</v>
      </c>
      <c r="F14" s="41">
        <v>6995084.5500000007</v>
      </c>
      <c r="G14" s="41">
        <v>6438277.0199999996</v>
      </c>
      <c r="H14" s="42">
        <v>31237.880000000008</v>
      </c>
      <c r="I14" s="43">
        <v>206.10480032575828</v>
      </c>
    </row>
    <row r="15" spans="1:9" x14ac:dyDescent="0.3">
      <c r="A15" s="13">
        <v>2</v>
      </c>
      <c r="B15" s="39">
        <v>59</v>
      </c>
      <c r="C15" s="7">
        <v>7</v>
      </c>
      <c r="D15" s="12" t="s">
        <v>97</v>
      </c>
      <c r="E15" s="40">
        <v>166449.59</v>
      </c>
      <c r="F15" s="41">
        <v>0</v>
      </c>
      <c r="G15" s="41">
        <v>166449.59</v>
      </c>
      <c r="H15" s="42">
        <v>201.34597997060382</v>
      </c>
      <c r="I15" s="43">
        <v>826.6844464652404</v>
      </c>
    </row>
    <row r="16" spans="1:9" x14ac:dyDescent="0.3">
      <c r="A16" s="13">
        <v>2</v>
      </c>
      <c r="B16" s="39">
        <v>67</v>
      </c>
      <c r="C16" s="7">
        <v>5</v>
      </c>
      <c r="D16" s="12" t="s">
        <v>48</v>
      </c>
      <c r="E16" s="40">
        <v>345666.68</v>
      </c>
      <c r="F16" s="41">
        <v>0</v>
      </c>
      <c r="G16" s="41">
        <v>345666.68</v>
      </c>
      <c r="H16" s="42">
        <v>1061.0468549289158</v>
      </c>
      <c r="I16" s="43">
        <v>325.77890259441722</v>
      </c>
    </row>
    <row r="17" spans="1:9" x14ac:dyDescent="0.3">
      <c r="A17" s="13">
        <v>3</v>
      </c>
      <c r="B17" s="39">
        <v>87</v>
      </c>
      <c r="C17" s="7">
        <v>4</v>
      </c>
      <c r="D17" s="12" t="s">
        <v>38</v>
      </c>
      <c r="E17" s="40">
        <v>6944023.5999999996</v>
      </c>
      <c r="F17" s="41">
        <v>1089668.6900000002</v>
      </c>
      <c r="G17" s="41">
        <v>5854354.9099999992</v>
      </c>
      <c r="H17" s="42">
        <v>9954.0854000000018</v>
      </c>
      <c r="I17" s="43">
        <v>588.13589342924445</v>
      </c>
    </row>
    <row r="18" spans="1:9" x14ac:dyDescent="0.3">
      <c r="A18" s="13">
        <v>3</v>
      </c>
      <c r="B18" s="39">
        <v>89</v>
      </c>
      <c r="C18" s="7">
        <v>4</v>
      </c>
      <c r="D18" s="12" t="s">
        <v>39</v>
      </c>
      <c r="E18" s="40">
        <v>6007313.5899999999</v>
      </c>
      <c r="F18" s="41">
        <v>1499954.4</v>
      </c>
      <c r="G18" s="41">
        <v>4507359.1899999995</v>
      </c>
      <c r="H18" s="42">
        <v>5453.4100000000008</v>
      </c>
      <c r="I18" s="43">
        <v>826.52123900458594</v>
      </c>
    </row>
    <row r="19" spans="1:9" x14ac:dyDescent="0.3">
      <c r="A19" s="13">
        <v>3</v>
      </c>
      <c r="B19" s="39">
        <v>97</v>
      </c>
      <c r="C19" s="7">
        <v>1</v>
      </c>
      <c r="D19" s="12" t="s">
        <v>26</v>
      </c>
      <c r="E19" s="40">
        <v>34311538.880000003</v>
      </c>
      <c r="F19" s="41">
        <v>9962609.1799999997</v>
      </c>
      <c r="G19" s="41">
        <v>24348929.700000003</v>
      </c>
      <c r="H19" s="42">
        <v>49375.08</v>
      </c>
      <c r="I19" s="43">
        <v>493.14208098498273</v>
      </c>
    </row>
    <row r="20" spans="1:9" x14ac:dyDescent="0.3">
      <c r="A20" s="13">
        <v>3</v>
      </c>
      <c r="B20" s="39">
        <v>100</v>
      </c>
      <c r="C20" s="7">
        <v>9</v>
      </c>
      <c r="D20" s="12" t="s">
        <v>175</v>
      </c>
      <c r="E20" s="40">
        <v>33101.32</v>
      </c>
      <c r="F20" s="41">
        <v>0</v>
      </c>
      <c r="G20" s="41">
        <v>33101.32</v>
      </c>
      <c r="H20" s="42">
        <v>41.89206757265957</v>
      </c>
      <c r="I20" s="43">
        <v>790.1572282768692</v>
      </c>
    </row>
    <row r="21" spans="1:9" x14ac:dyDescent="0.3">
      <c r="A21" s="13">
        <v>3</v>
      </c>
      <c r="B21" s="39">
        <v>123</v>
      </c>
      <c r="C21" s="7">
        <v>3</v>
      </c>
      <c r="D21" s="12" t="s">
        <v>34</v>
      </c>
      <c r="E21" s="40">
        <v>3251994.42</v>
      </c>
      <c r="F21" s="41">
        <v>619155.85000000009</v>
      </c>
      <c r="G21" s="41">
        <v>2632838.5699999998</v>
      </c>
      <c r="H21" s="42">
        <v>7026.0999999999985</v>
      </c>
      <c r="I21" s="43">
        <v>374.72261567583729</v>
      </c>
    </row>
    <row r="22" spans="1:9" x14ac:dyDescent="0.3">
      <c r="A22" s="13">
        <v>3</v>
      </c>
      <c r="B22" s="39">
        <v>128</v>
      </c>
      <c r="C22" s="7">
        <v>7</v>
      </c>
      <c r="D22" s="12" t="s">
        <v>98</v>
      </c>
      <c r="E22" s="40">
        <v>123367.79</v>
      </c>
      <c r="F22" s="41">
        <v>283.2</v>
      </c>
      <c r="G22" s="41">
        <v>123084.59</v>
      </c>
      <c r="H22" s="42">
        <v>153.91588097777665</v>
      </c>
      <c r="I22" s="43">
        <v>799.68739559611606</v>
      </c>
    </row>
    <row r="23" spans="1:9" x14ac:dyDescent="0.3">
      <c r="A23" s="13">
        <v>3</v>
      </c>
      <c r="B23" s="39">
        <v>143</v>
      </c>
      <c r="C23" s="7">
        <v>4</v>
      </c>
      <c r="D23" s="12" t="s">
        <v>40</v>
      </c>
      <c r="E23" s="40">
        <v>1285390.8999999999</v>
      </c>
      <c r="F23" s="41">
        <v>831772.11</v>
      </c>
      <c r="G23" s="41">
        <v>453618.78999999992</v>
      </c>
      <c r="H23" s="42">
        <v>3048.34</v>
      </c>
      <c r="I23" s="43">
        <v>148.80846296672939</v>
      </c>
    </row>
    <row r="24" spans="1:9" x14ac:dyDescent="0.3">
      <c r="A24" s="13">
        <v>4</v>
      </c>
      <c r="B24" s="39">
        <v>157</v>
      </c>
      <c r="C24" s="7">
        <v>5</v>
      </c>
      <c r="D24" s="12" t="s">
        <v>49</v>
      </c>
      <c r="E24" s="40">
        <v>202078.69</v>
      </c>
      <c r="F24" s="41">
        <v>112</v>
      </c>
      <c r="G24" s="41">
        <v>201966.69</v>
      </c>
      <c r="H24" s="42">
        <v>286.62167254738563</v>
      </c>
      <c r="I24" s="43">
        <v>704.6455636274676</v>
      </c>
    </row>
    <row r="25" spans="1:9" x14ac:dyDescent="0.3">
      <c r="A25" s="13">
        <v>4</v>
      </c>
      <c r="B25" s="39">
        <v>172</v>
      </c>
      <c r="C25" s="7">
        <v>1</v>
      </c>
      <c r="D25" s="12" t="s">
        <v>27</v>
      </c>
      <c r="E25" s="40">
        <v>19706798.309999999</v>
      </c>
      <c r="F25" s="41">
        <v>3968055.54</v>
      </c>
      <c r="G25" s="41">
        <v>15738742.77</v>
      </c>
      <c r="H25" s="42">
        <v>30319.529999999995</v>
      </c>
      <c r="I25" s="43">
        <v>519.09586890034257</v>
      </c>
    </row>
    <row r="26" spans="1:9" x14ac:dyDescent="0.3">
      <c r="A26" s="13">
        <v>4</v>
      </c>
      <c r="B26" s="39">
        <v>173</v>
      </c>
      <c r="C26" s="7">
        <v>9</v>
      </c>
      <c r="D26" s="12" t="s">
        <v>176</v>
      </c>
      <c r="E26" s="40">
        <v>281484.56</v>
      </c>
      <c r="F26" s="41">
        <v>0</v>
      </c>
      <c r="G26" s="41">
        <v>281484.56</v>
      </c>
      <c r="H26" s="42">
        <v>310.15999999999997</v>
      </c>
      <c r="I26" s="43">
        <v>907.54629868455004</v>
      </c>
    </row>
    <row r="27" spans="1:9" x14ac:dyDescent="0.3">
      <c r="A27" s="13">
        <v>4</v>
      </c>
      <c r="B27" s="39">
        <v>179</v>
      </c>
      <c r="C27" s="7">
        <v>3</v>
      </c>
      <c r="D27" s="12" t="s">
        <v>35</v>
      </c>
      <c r="E27" s="40">
        <v>3468534.96</v>
      </c>
      <c r="F27" s="41">
        <v>13931.97</v>
      </c>
      <c r="G27" s="41">
        <v>3454602.9899999998</v>
      </c>
      <c r="H27" s="42">
        <v>4882.4299999999994</v>
      </c>
      <c r="I27" s="43">
        <v>707.55811962485893</v>
      </c>
    </row>
    <row r="28" spans="1:9" x14ac:dyDescent="0.3">
      <c r="A28" s="13">
        <v>4</v>
      </c>
      <c r="B28" s="39">
        <v>183</v>
      </c>
      <c r="C28" s="7">
        <v>4</v>
      </c>
      <c r="D28" s="12" t="s">
        <v>41</v>
      </c>
      <c r="E28" s="40">
        <v>8412667.5099999998</v>
      </c>
      <c r="F28" s="41">
        <v>750556.47</v>
      </c>
      <c r="G28" s="41">
        <v>7662111.04</v>
      </c>
      <c r="H28" s="42">
        <v>11725.499999999998</v>
      </c>
      <c r="I28" s="43">
        <v>653.45708413287286</v>
      </c>
    </row>
    <row r="29" spans="1:9" x14ac:dyDescent="0.3">
      <c r="A29" s="13">
        <v>4</v>
      </c>
      <c r="B29" s="39">
        <v>186</v>
      </c>
      <c r="C29" s="7">
        <v>4</v>
      </c>
      <c r="D29" s="12" t="s">
        <v>42</v>
      </c>
      <c r="E29" s="40">
        <v>10973097.09</v>
      </c>
      <c r="F29" s="41">
        <v>2484881.61</v>
      </c>
      <c r="G29" s="41">
        <v>8488215.4800000004</v>
      </c>
      <c r="H29" s="42">
        <v>11127.839999999998</v>
      </c>
      <c r="I29" s="43">
        <v>762.79093516801117</v>
      </c>
    </row>
    <row r="30" spans="1:9" x14ac:dyDescent="0.3">
      <c r="A30" s="13">
        <v>4</v>
      </c>
      <c r="B30" s="39">
        <v>188</v>
      </c>
      <c r="C30" s="7">
        <v>8</v>
      </c>
      <c r="D30" s="12" t="s">
        <v>129</v>
      </c>
      <c r="E30" s="40">
        <v>158187.12</v>
      </c>
      <c r="F30" s="41">
        <v>38226.58</v>
      </c>
      <c r="G30" s="41">
        <v>119960.54</v>
      </c>
      <c r="H30" s="42">
        <v>184.18</v>
      </c>
      <c r="I30" s="43">
        <v>651.32229340862193</v>
      </c>
    </row>
    <row r="31" spans="1:9" x14ac:dyDescent="0.3">
      <c r="A31" s="13">
        <v>4</v>
      </c>
      <c r="B31" s="39">
        <v>190</v>
      </c>
      <c r="C31" s="7">
        <v>4</v>
      </c>
      <c r="D31" s="12" t="s">
        <v>43</v>
      </c>
      <c r="E31" s="40">
        <v>3295430.14</v>
      </c>
      <c r="F31" s="41">
        <v>806204.26000000013</v>
      </c>
      <c r="G31" s="41">
        <v>2489225.88</v>
      </c>
      <c r="H31" s="42">
        <v>3086.37</v>
      </c>
      <c r="I31" s="43">
        <v>806.52218625764249</v>
      </c>
    </row>
    <row r="32" spans="1:9" x14ac:dyDescent="0.3">
      <c r="A32" s="13">
        <v>4</v>
      </c>
      <c r="B32" s="39">
        <v>204</v>
      </c>
      <c r="C32" s="7">
        <v>9</v>
      </c>
      <c r="D32" s="12" t="s">
        <v>177</v>
      </c>
      <c r="E32" s="40">
        <v>544499.82999999996</v>
      </c>
      <c r="F32" s="41">
        <v>0</v>
      </c>
      <c r="G32" s="41">
        <v>544499.82999999996</v>
      </c>
      <c r="H32" s="42">
        <v>504.67452307805689</v>
      </c>
      <c r="I32" s="43">
        <v>1078.9128539301821</v>
      </c>
    </row>
    <row r="33" spans="1:9" x14ac:dyDescent="0.3">
      <c r="A33" s="13">
        <v>4</v>
      </c>
      <c r="B33" s="39">
        <v>205</v>
      </c>
      <c r="C33" s="7">
        <v>7</v>
      </c>
      <c r="D33" s="12" t="s">
        <v>99</v>
      </c>
      <c r="E33" s="40">
        <v>498331.08</v>
      </c>
      <c r="F33" s="41">
        <v>0</v>
      </c>
      <c r="G33" s="41">
        <v>498331.08</v>
      </c>
      <c r="H33" s="42">
        <v>541.49551167153493</v>
      </c>
      <c r="I33" s="43">
        <v>920.28663074548626</v>
      </c>
    </row>
    <row r="34" spans="1:9" x14ac:dyDescent="0.3">
      <c r="A34" s="13">
        <v>4</v>
      </c>
      <c r="B34" s="39">
        <v>214</v>
      </c>
      <c r="C34" s="7">
        <v>5</v>
      </c>
      <c r="D34" s="12" t="s">
        <v>50</v>
      </c>
      <c r="E34" s="40">
        <v>2305271.65</v>
      </c>
      <c r="F34" s="41">
        <v>915510.1</v>
      </c>
      <c r="G34" s="41">
        <v>1389761.5499999998</v>
      </c>
      <c r="H34" s="42">
        <v>3678.2500000000005</v>
      </c>
      <c r="I34" s="43">
        <v>377.83227078094194</v>
      </c>
    </row>
    <row r="35" spans="1:9" x14ac:dyDescent="0.3">
      <c r="A35" s="13">
        <v>4</v>
      </c>
      <c r="B35" s="39">
        <v>218</v>
      </c>
      <c r="C35" s="7">
        <v>9</v>
      </c>
      <c r="D35" s="12" t="s">
        <v>178</v>
      </c>
      <c r="E35" s="40">
        <v>233445.07</v>
      </c>
      <c r="F35" s="41">
        <v>60</v>
      </c>
      <c r="G35" s="41">
        <v>233385.07</v>
      </c>
      <c r="H35" s="42">
        <v>255.35564481317007</v>
      </c>
      <c r="I35" s="43">
        <v>913.96088060146565</v>
      </c>
    </row>
    <row r="36" spans="1:9" x14ac:dyDescent="0.3">
      <c r="A36" s="13">
        <v>4</v>
      </c>
      <c r="B36" s="39">
        <v>224</v>
      </c>
      <c r="C36" s="7">
        <v>5</v>
      </c>
      <c r="D36" s="12" t="s">
        <v>51</v>
      </c>
      <c r="E36" s="40">
        <v>99810.35</v>
      </c>
      <c r="F36" s="41">
        <v>30</v>
      </c>
      <c r="G36" s="41">
        <v>99780.35</v>
      </c>
      <c r="H36" s="42">
        <v>187.94761160322201</v>
      </c>
      <c r="I36" s="43">
        <v>530.89448250423766</v>
      </c>
    </row>
    <row r="37" spans="1:9" x14ac:dyDescent="0.3">
      <c r="A37" s="13">
        <v>4</v>
      </c>
      <c r="B37" s="39">
        <v>230</v>
      </c>
      <c r="C37" s="7">
        <v>9</v>
      </c>
      <c r="D37" s="12" t="s">
        <v>179</v>
      </c>
      <c r="E37" s="40">
        <v>141809.01</v>
      </c>
      <c r="F37" s="41">
        <v>2687.1</v>
      </c>
      <c r="G37" s="41">
        <v>139121.91</v>
      </c>
      <c r="H37" s="42">
        <v>127.0067054480686</v>
      </c>
      <c r="I37" s="43">
        <v>1095.3902749401302</v>
      </c>
    </row>
    <row r="38" spans="1:9" x14ac:dyDescent="0.3">
      <c r="A38" s="13">
        <v>4</v>
      </c>
      <c r="B38" s="39">
        <v>232</v>
      </c>
      <c r="C38" s="7">
        <v>8</v>
      </c>
      <c r="D38" s="12" t="s">
        <v>130</v>
      </c>
      <c r="E38" s="40">
        <v>197326.91</v>
      </c>
      <c r="F38" s="41">
        <v>0</v>
      </c>
      <c r="G38" s="41">
        <v>197326.91</v>
      </c>
      <c r="H38" s="42">
        <v>100.7111228007434</v>
      </c>
      <c r="I38" s="43">
        <v>1959.3358162673908</v>
      </c>
    </row>
    <row r="39" spans="1:9" x14ac:dyDescent="0.3">
      <c r="A39" s="13">
        <v>5</v>
      </c>
      <c r="B39" s="39">
        <v>238</v>
      </c>
      <c r="C39" s="7">
        <v>7</v>
      </c>
      <c r="D39" s="12" t="s">
        <v>100</v>
      </c>
      <c r="E39" s="40">
        <v>20550.79</v>
      </c>
      <c r="F39" s="41">
        <v>0</v>
      </c>
      <c r="G39" s="41">
        <v>20550.79</v>
      </c>
      <c r="H39" s="42">
        <v>42.637716377432859</v>
      </c>
      <c r="I39" s="43">
        <v>481.98617904586115</v>
      </c>
    </row>
    <row r="40" spans="1:9" x14ac:dyDescent="0.3">
      <c r="A40" s="13">
        <v>5</v>
      </c>
      <c r="B40" s="39">
        <v>239</v>
      </c>
      <c r="C40" s="7">
        <v>7</v>
      </c>
      <c r="D40" s="12" t="s">
        <v>101</v>
      </c>
      <c r="E40" s="40">
        <v>1833598.93</v>
      </c>
      <c r="F40" s="41">
        <v>591144.57999999996</v>
      </c>
      <c r="G40" s="41">
        <v>1242454.3500000001</v>
      </c>
      <c r="H40" s="42">
        <v>2794.88</v>
      </c>
      <c r="I40" s="43">
        <v>444.54658160636592</v>
      </c>
    </row>
    <row r="41" spans="1:9" x14ac:dyDescent="0.3">
      <c r="A41" s="13">
        <v>5</v>
      </c>
      <c r="B41" s="39">
        <v>245</v>
      </c>
      <c r="C41" s="7">
        <v>8</v>
      </c>
      <c r="D41" s="12" t="s">
        <v>131</v>
      </c>
      <c r="E41" s="40">
        <v>659578.72</v>
      </c>
      <c r="F41" s="41">
        <v>0</v>
      </c>
      <c r="G41" s="41">
        <v>659578.72</v>
      </c>
      <c r="H41" s="42">
        <v>206.38</v>
      </c>
      <c r="I41" s="43">
        <v>3195.9430177342765</v>
      </c>
    </row>
    <row r="42" spans="1:9" x14ac:dyDescent="0.3">
      <c r="A42" s="13">
        <v>5</v>
      </c>
      <c r="B42" s="39">
        <v>270</v>
      </c>
      <c r="C42" s="7">
        <v>1</v>
      </c>
      <c r="D42" s="12" t="s">
        <v>28</v>
      </c>
      <c r="E42" s="40">
        <v>41730782.57</v>
      </c>
      <c r="F42" s="41">
        <v>11382363.550000001</v>
      </c>
      <c r="G42" s="41">
        <v>30348419.02</v>
      </c>
      <c r="H42" s="42">
        <v>61997.14</v>
      </c>
      <c r="I42" s="43">
        <v>489.51321012549931</v>
      </c>
    </row>
    <row r="43" spans="1:9" x14ac:dyDescent="0.3">
      <c r="A43" s="13">
        <v>5</v>
      </c>
      <c r="B43" s="39">
        <v>271</v>
      </c>
      <c r="C43" s="7">
        <v>7</v>
      </c>
      <c r="D43" s="12" t="s">
        <v>102</v>
      </c>
      <c r="E43" s="40">
        <v>798422.88</v>
      </c>
      <c r="F43" s="41">
        <v>213948.4</v>
      </c>
      <c r="G43" s="41">
        <v>584474.48</v>
      </c>
      <c r="H43" s="42">
        <v>612.54999999999995</v>
      </c>
      <c r="I43" s="43">
        <v>954.16615786466411</v>
      </c>
    </row>
    <row r="44" spans="1:9" x14ac:dyDescent="0.3">
      <c r="A44" s="13">
        <v>5</v>
      </c>
      <c r="B44" s="39">
        <v>272</v>
      </c>
      <c r="C44" s="7">
        <v>5</v>
      </c>
      <c r="D44" s="12" t="s">
        <v>52</v>
      </c>
      <c r="E44" s="40">
        <v>109333.29</v>
      </c>
      <c r="F44" s="41">
        <v>0</v>
      </c>
      <c r="G44" s="41">
        <v>109333.29</v>
      </c>
      <c r="H44" s="42">
        <v>347.82161640928314</v>
      </c>
      <c r="I44" s="43">
        <v>314.33724887111975</v>
      </c>
    </row>
    <row r="45" spans="1:9" x14ac:dyDescent="0.3">
      <c r="A45" s="13">
        <v>5</v>
      </c>
      <c r="B45" s="39">
        <v>279</v>
      </c>
      <c r="C45" s="7">
        <v>9</v>
      </c>
      <c r="D45" s="12" t="s">
        <v>180</v>
      </c>
      <c r="E45" s="40">
        <v>185541.26</v>
      </c>
      <c r="F45" s="41">
        <v>0</v>
      </c>
      <c r="G45" s="41">
        <v>185541.26</v>
      </c>
      <c r="H45" s="42">
        <v>325.00363981972481</v>
      </c>
      <c r="I45" s="43">
        <v>570.88979096639434</v>
      </c>
    </row>
    <row r="46" spans="1:9" x14ac:dyDescent="0.3">
      <c r="A46" s="13">
        <v>5</v>
      </c>
      <c r="B46" s="39">
        <v>282</v>
      </c>
      <c r="C46" s="7">
        <v>7</v>
      </c>
      <c r="D46" s="12" t="s">
        <v>103</v>
      </c>
      <c r="E46" s="40">
        <v>71677.62</v>
      </c>
      <c r="F46" s="41">
        <v>0</v>
      </c>
      <c r="G46" s="41">
        <v>71677.62</v>
      </c>
      <c r="H46" s="42">
        <v>117.8376789498962</v>
      </c>
      <c r="I46" s="43">
        <v>608.27420090713804</v>
      </c>
    </row>
    <row r="47" spans="1:9" x14ac:dyDescent="0.3">
      <c r="A47" s="13">
        <v>5</v>
      </c>
      <c r="B47" s="39">
        <v>290</v>
      </c>
      <c r="C47" s="7">
        <v>7</v>
      </c>
      <c r="D47" s="12" t="s">
        <v>104</v>
      </c>
      <c r="E47" s="40">
        <v>299263.81</v>
      </c>
      <c r="F47" s="41">
        <v>67923.289999999994</v>
      </c>
      <c r="G47" s="41">
        <v>231340.52000000002</v>
      </c>
      <c r="H47" s="42">
        <v>294.68607397108332</v>
      </c>
      <c r="I47" s="43">
        <v>785.04055818633901</v>
      </c>
    </row>
    <row r="48" spans="1:9" x14ac:dyDescent="0.3">
      <c r="A48" s="13">
        <v>5</v>
      </c>
      <c r="B48" s="39">
        <v>296</v>
      </c>
      <c r="C48" s="7">
        <v>7</v>
      </c>
      <c r="D48" s="12" t="s">
        <v>105</v>
      </c>
      <c r="E48" s="40">
        <v>1118069.21</v>
      </c>
      <c r="F48" s="41">
        <v>301334.17000000004</v>
      </c>
      <c r="G48" s="41">
        <v>816735.03999999992</v>
      </c>
      <c r="H48" s="42">
        <v>758.62000000000012</v>
      </c>
      <c r="I48" s="43">
        <v>1076.6062587329623</v>
      </c>
    </row>
    <row r="49" spans="1:9" x14ac:dyDescent="0.3">
      <c r="A49" s="13">
        <v>5</v>
      </c>
      <c r="B49" s="39">
        <v>301</v>
      </c>
      <c r="C49" s="7">
        <v>7</v>
      </c>
      <c r="D49" s="12" t="s">
        <v>106</v>
      </c>
      <c r="E49" s="40">
        <v>524790.66</v>
      </c>
      <c r="F49" s="41">
        <v>150651.82</v>
      </c>
      <c r="G49" s="41">
        <v>374138.84</v>
      </c>
      <c r="H49" s="42">
        <v>594.59616727150001</v>
      </c>
      <c r="I49" s="43">
        <v>629.23183934544863</v>
      </c>
    </row>
    <row r="50" spans="1:9" x14ac:dyDescent="0.3">
      <c r="A50" s="13">
        <v>5</v>
      </c>
      <c r="B50" s="39">
        <v>321</v>
      </c>
      <c r="C50" s="7">
        <v>7</v>
      </c>
      <c r="D50" s="12" t="s">
        <v>107</v>
      </c>
      <c r="E50" s="40">
        <v>457532.14</v>
      </c>
      <c r="F50" s="41">
        <v>0</v>
      </c>
      <c r="G50" s="41">
        <v>457532.14</v>
      </c>
      <c r="H50" s="42">
        <v>595.76</v>
      </c>
      <c r="I50" s="43">
        <v>767.98062978380563</v>
      </c>
    </row>
    <row r="51" spans="1:9" x14ac:dyDescent="0.3">
      <c r="A51" s="13">
        <v>5</v>
      </c>
      <c r="B51" s="39">
        <v>324</v>
      </c>
      <c r="C51" s="7">
        <v>4</v>
      </c>
      <c r="D51" s="12" t="s">
        <v>44</v>
      </c>
      <c r="E51" s="40">
        <v>6337836.9900000002</v>
      </c>
      <c r="F51" s="41">
        <v>1748581.6600000001</v>
      </c>
      <c r="G51" s="41">
        <v>4589255.33</v>
      </c>
      <c r="H51" s="42">
        <v>6992.5300000000016</v>
      </c>
      <c r="I51" s="43">
        <v>656.30827897770894</v>
      </c>
    </row>
    <row r="52" spans="1:9" x14ac:dyDescent="0.3">
      <c r="A52" s="13">
        <v>5</v>
      </c>
      <c r="B52" s="39">
        <v>325</v>
      </c>
      <c r="C52" s="7">
        <v>7</v>
      </c>
      <c r="D52" s="12" t="s">
        <v>108</v>
      </c>
      <c r="E52" s="40">
        <v>384321.14</v>
      </c>
      <c r="F52" s="41">
        <v>213.06</v>
      </c>
      <c r="G52" s="41">
        <v>384108.08</v>
      </c>
      <c r="H52" s="42">
        <v>432.10344743335833</v>
      </c>
      <c r="I52" s="43">
        <v>888.92621033587</v>
      </c>
    </row>
    <row r="53" spans="1:9" x14ac:dyDescent="0.3">
      <c r="A53" s="13">
        <v>5</v>
      </c>
      <c r="B53" s="39">
        <v>331</v>
      </c>
      <c r="C53" s="7">
        <v>9</v>
      </c>
      <c r="D53" s="12" t="s">
        <v>181</v>
      </c>
      <c r="E53" s="40">
        <v>192505.2</v>
      </c>
      <c r="F53" s="41">
        <v>4456.32</v>
      </c>
      <c r="G53" s="41">
        <v>188048.88</v>
      </c>
      <c r="H53" s="42">
        <v>380.54946289277871</v>
      </c>
      <c r="I53" s="43">
        <v>494.15095365141406</v>
      </c>
    </row>
    <row r="54" spans="1:9" x14ac:dyDescent="0.3">
      <c r="A54" s="13">
        <v>5</v>
      </c>
      <c r="B54" s="39">
        <v>372</v>
      </c>
      <c r="C54" s="7">
        <v>8</v>
      </c>
      <c r="D54" s="12" t="s">
        <v>132</v>
      </c>
      <c r="E54" s="40">
        <v>135328.91</v>
      </c>
      <c r="F54" s="41">
        <v>0</v>
      </c>
      <c r="G54" s="41">
        <v>135328.91</v>
      </c>
      <c r="H54" s="42">
        <v>137.34</v>
      </c>
      <c r="I54" s="43">
        <v>985.35685160914522</v>
      </c>
    </row>
    <row r="55" spans="1:9" x14ac:dyDescent="0.3">
      <c r="A55" s="13">
        <v>5</v>
      </c>
      <c r="B55" s="39">
        <v>375</v>
      </c>
      <c r="C55" s="7">
        <v>8</v>
      </c>
      <c r="D55" s="12" t="s">
        <v>133</v>
      </c>
      <c r="E55" s="40">
        <v>233785.3</v>
      </c>
      <c r="F55" s="41">
        <v>0</v>
      </c>
      <c r="G55" s="41">
        <v>233785.3</v>
      </c>
      <c r="H55" s="42">
        <v>195.31000000000003</v>
      </c>
      <c r="I55" s="43">
        <v>1196.9960575495363</v>
      </c>
    </row>
    <row r="56" spans="1:9" x14ac:dyDescent="0.3">
      <c r="A56" s="13">
        <v>5</v>
      </c>
      <c r="B56" s="39">
        <v>389</v>
      </c>
      <c r="C56" s="7">
        <v>7</v>
      </c>
      <c r="D56" s="12" t="s">
        <v>109</v>
      </c>
      <c r="E56" s="40">
        <v>670359.93000000005</v>
      </c>
      <c r="F56" s="41">
        <v>518.5</v>
      </c>
      <c r="G56" s="41">
        <v>669841.43000000005</v>
      </c>
      <c r="H56" s="42">
        <v>731.83125375051668</v>
      </c>
      <c r="I56" s="43">
        <v>915.29492156446065</v>
      </c>
    </row>
    <row r="57" spans="1:9" x14ac:dyDescent="0.3">
      <c r="A57" s="13">
        <v>5</v>
      </c>
      <c r="B57" s="39">
        <v>394</v>
      </c>
      <c r="C57" s="7">
        <v>6</v>
      </c>
      <c r="D57" s="12" t="s">
        <v>56</v>
      </c>
      <c r="E57" s="40">
        <v>487679.86</v>
      </c>
      <c r="F57" s="41">
        <v>33171.51</v>
      </c>
      <c r="G57" s="41">
        <v>454508.35</v>
      </c>
      <c r="H57" s="42">
        <v>490.1400000000001</v>
      </c>
      <c r="I57" s="43">
        <v>927.30311747663904</v>
      </c>
    </row>
    <row r="58" spans="1:9" x14ac:dyDescent="0.3">
      <c r="A58" s="13">
        <v>5</v>
      </c>
      <c r="B58" s="39">
        <v>404</v>
      </c>
      <c r="C58" s="7">
        <v>8</v>
      </c>
      <c r="D58" s="12" t="s">
        <v>134</v>
      </c>
      <c r="E58" s="40">
        <v>364067.65</v>
      </c>
      <c r="F58" s="41">
        <v>62602.7</v>
      </c>
      <c r="G58" s="41">
        <v>301464.95</v>
      </c>
      <c r="H58" s="42">
        <v>592.4799999999999</v>
      </c>
      <c r="I58" s="43">
        <v>508.81877869295175</v>
      </c>
    </row>
    <row r="59" spans="1:9" x14ac:dyDescent="0.3">
      <c r="A59" s="13">
        <v>5</v>
      </c>
      <c r="B59" s="39">
        <v>413</v>
      </c>
      <c r="C59" s="7">
        <v>8</v>
      </c>
      <c r="D59" s="12" t="s">
        <v>135</v>
      </c>
      <c r="E59" s="40">
        <v>55048.73</v>
      </c>
      <c r="F59" s="41">
        <v>0</v>
      </c>
      <c r="G59" s="41">
        <v>55048.73</v>
      </c>
      <c r="H59" s="42">
        <v>111.30000000000001</v>
      </c>
      <c r="I59" s="43">
        <v>494.59775381850852</v>
      </c>
    </row>
    <row r="60" spans="1:9" x14ac:dyDescent="0.3">
      <c r="A60" s="13">
        <v>6</v>
      </c>
      <c r="B60" s="39">
        <v>414</v>
      </c>
      <c r="C60" s="7">
        <v>6</v>
      </c>
      <c r="D60" s="12" t="s">
        <v>57</v>
      </c>
      <c r="E60" s="40">
        <v>257217.03</v>
      </c>
      <c r="F60" s="41">
        <v>9490</v>
      </c>
      <c r="G60" s="41">
        <v>247727.03</v>
      </c>
      <c r="H60" s="42">
        <v>218.03857725381519</v>
      </c>
      <c r="I60" s="43">
        <v>1136.161467938882</v>
      </c>
    </row>
    <row r="61" spans="1:9" x14ac:dyDescent="0.3">
      <c r="A61" s="13">
        <v>6</v>
      </c>
      <c r="B61" s="39">
        <v>416</v>
      </c>
      <c r="C61" s="7">
        <v>9</v>
      </c>
      <c r="D61" s="12" t="s">
        <v>182</v>
      </c>
      <c r="E61" s="40">
        <v>96361.279999999999</v>
      </c>
      <c r="F61" s="41">
        <v>0</v>
      </c>
      <c r="G61" s="41">
        <v>96361.279999999999</v>
      </c>
      <c r="H61" s="42">
        <v>76.786239019865789</v>
      </c>
      <c r="I61" s="43">
        <v>1254.9290241324341</v>
      </c>
    </row>
    <row r="62" spans="1:9" x14ac:dyDescent="0.3">
      <c r="A62" s="13">
        <v>6</v>
      </c>
      <c r="B62" s="39">
        <v>420</v>
      </c>
      <c r="C62" s="7">
        <v>9</v>
      </c>
      <c r="D62" s="12" t="s">
        <v>183</v>
      </c>
      <c r="E62" s="40">
        <v>332405.86</v>
      </c>
      <c r="F62" s="41">
        <v>172.92</v>
      </c>
      <c r="G62" s="41">
        <v>332232.94</v>
      </c>
      <c r="H62" s="42">
        <v>378.57725869282325</v>
      </c>
      <c r="I62" s="43">
        <v>877.58293022448311</v>
      </c>
    </row>
    <row r="63" spans="1:9" x14ac:dyDescent="0.3">
      <c r="A63" s="13">
        <v>6</v>
      </c>
      <c r="B63" s="39">
        <v>426</v>
      </c>
      <c r="C63" s="7">
        <v>6</v>
      </c>
      <c r="D63" s="12" t="s">
        <v>58</v>
      </c>
      <c r="E63" s="40">
        <v>212100.56</v>
      </c>
      <c r="F63" s="41">
        <v>0</v>
      </c>
      <c r="G63" s="41">
        <v>212100.56</v>
      </c>
      <c r="H63" s="42">
        <v>364.9656041677481</v>
      </c>
      <c r="I63" s="43">
        <v>581.1521896252799</v>
      </c>
    </row>
    <row r="64" spans="1:9" x14ac:dyDescent="0.3">
      <c r="A64" s="13">
        <v>6</v>
      </c>
      <c r="B64" s="39">
        <v>430</v>
      </c>
      <c r="C64" s="7">
        <v>6</v>
      </c>
      <c r="D64" s="12" t="s">
        <v>59</v>
      </c>
      <c r="E64" s="40">
        <v>1660927.79</v>
      </c>
      <c r="F64" s="41">
        <v>245</v>
      </c>
      <c r="G64" s="41">
        <v>1660682.79</v>
      </c>
      <c r="H64" s="42">
        <v>1916.6227528758138</v>
      </c>
      <c r="I64" s="43">
        <v>866.46304678800959</v>
      </c>
    </row>
    <row r="65" spans="1:9" x14ac:dyDescent="0.3">
      <c r="A65" s="13">
        <v>6</v>
      </c>
      <c r="B65" s="39">
        <v>434</v>
      </c>
      <c r="C65" s="7">
        <v>7</v>
      </c>
      <c r="D65" s="12" t="s">
        <v>110</v>
      </c>
      <c r="E65" s="40">
        <v>137956.95000000001</v>
      </c>
      <c r="F65" s="41">
        <v>0</v>
      </c>
      <c r="G65" s="41">
        <v>137956.95000000001</v>
      </c>
      <c r="H65" s="42">
        <v>301.26605460174636</v>
      </c>
      <c r="I65" s="43">
        <v>457.92397747024603</v>
      </c>
    </row>
    <row r="66" spans="1:9" x14ac:dyDescent="0.3">
      <c r="A66" s="13">
        <v>6</v>
      </c>
      <c r="B66" s="39">
        <v>443</v>
      </c>
      <c r="C66" s="7">
        <v>6</v>
      </c>
      <c r="D66" s="12" t="s">
        <v>60</v>
      </c>
      <c r="E66" s="40">
        <v>16312.36</v>
      </c>
      <c r="F66" s="41">
        <v>0</v>
      </c>
      <c r="G66" s="41">
        <v>16312.36</v>
      </c>
      <c r="H66" s="42">
        <v>13.61</v>
      </c>
      <c r="I66" s="43">
        <v>1198.556943423953</v>
      </c>
    </row>
    <row r="67" spans="1:9" x14ac:dyDescent="0.3">
      <c r="A67" s="13">
        <v>6</v>
      </c>
      <c r="B67" s="39">
        <v>502</v>
      </c>
      <c r="C67" s="7">
        <v>7</v>
      </c>
      <c r="D67" s="12" t="s">
        <v>111</v>
      </c>
      <c r="E67" s="40">
        <v>860154.79</v>
      </c>
      <c r="F67" s="41">
        <v>265513.34999999998</v>
      </c>
      <c r="G67" s="41">
        <v>594641.44000000006</v>
      </c>
      <c r="H67" s="42">
        <v>588.61566426879313</v>
      </c>
      <c r="I67" s="43">
        <v>1010.2371990706235</v>
      </c>
    </row>
    <row r="68" spans="1:9" x14ac:dyDescent="0.3">
      <c r="A68" s="13">
        <v>6</v>
      </c>
      <c r="B68" s="39">
        <v>508</v>
      </c>
      <c r="C68" s="7">
        <v>9</v>
      </c>
      <c r="D68" s="12" t="s">
        <v>184</v>
      </c>
      <c r="E68" s="40">
        <v>156360.74</v>
      </c>
      <c r="F68" s="41">
        <v>0</v>
      </c>
      <c r="G68" s="41">
        <v>156360.74</v>
      </c>
      <c r="H68" s="42">
        <v>43.997375908934622</v>
      </c>
      <c r="I68" s="43">
        <v>3553.8651287666353</v>
      </c>
    </row>
    <row r="69" spans="1:9" x14ac:dyDescent="0.3">
      <c r="A69" s="13">
        <v>6</v>
      </c>
      <c r="B69" s="39">
        <v>510</v>
      </c>
      <c r="C69" s="7">
        <v>7</v>
      </c>
      <c r="D69" s="12" t="s">
        <v>112</v>
      </c>
      <c r="E69" s="40">
        <v>564343.67000000004</v>
      </c>
      <c r="F69" s="41">
        <v>83198.420000000013</v>
      </c>
      <c r="G69" s="41">
        <v>481145.25</v>
      </c>
      <c r="H69" s="42">
        <v>506.86000000000007</v>
      </c>
      <c r="I69" s="43">
        <v>949.26656275894709</v>
      </c>
    </row>
    <row r="70" spans="1:9" x14ac:dyDescent="0.3">
      <c r="A70" s="13">
        <v>6</v>
      </c>
      <c r="B70" s="39">
        <v>512</v>
      </c>
      <c r="C70" s="7">
        <v>9</v>
      </c>
      <c r="D70" s="12" t="s">
        <v>185</v>
      </c>
      <c r="E70" s="40">
        <v>320716.03999999998</v>
      </c>
      <c r="F70" s="41">
        <v>16476.809999999998</v>
      </c>
      <c r="G70" s="41">
        <v>304239.23</v>
      </c>
      <c r="H70" s="42">
        <v>207.85450943765716</v>
      </c>
      <c r="I70" s="43">
        <v>1463.7124343518367</v>
      </c>
    </row>
    <row r="71" spans="1:9" x14ac:dyDescent="0.3">
      <c r="A71" s="13">
        <v>6</v>
      </c>
      <c r="B71" s="39">
        <v>516</v>
      </c>
      <c r="C71" s="7">
        <v>9</v>
      </c>
      <c r="D71" s="12" t="s">
        <v>186</v>
      </c>
      <c r="E71" s="40">
        <v>317078.24</v>
      </c>
      <c r="F71" s="41">
        <v>43.17</v>
      </c>
      <c r="G71" s="41">
        <v>317035.07</v>
      </c>
      <c r="H71" s="42">
        <v>316.17452970313866</v>
      </c>
      <c r="I71" s="43">
        <v>1002.7217255535078</v>
      </c>
    </row>
    <row r="72" spans="1:9" x14ac:dyDescent="0.3">
      <c r="A72" s="13">
        <v>6</v>
      </c>
      <c r="B72" s="39">
        <v>521</v>
      </c>
      <c r="C72" s="7">
        <v>9</v>
      </c>
      <c r="D72" s="12" t="s">
        <v>187</v>
      </c>
      <c r="E72" s="40">
        <v>447566.24</v>
      </c>
      <c r="F72" s="41">
        <v>122.7</v>
      </c>
      <c r="G72" s="41">
        <v>447443.54</v>
      </c>
      <c r="H72" s="42">
        <v>120.36526230015285</v>
      </c>
      <c r="I72" s="43">
        <v>3717.3810071897447</v>
      </c>
    </row>
    <row r="73" spans="1:9" x14ac:dyDescent="0.3">
      <c r="A73" s="13">
        <v>6</v>
      </c>
      <c r="B73" s="39">
        <v>522</v>
      </c>
      <c r="C73" s="7">
        <v>9</v>
      </c>
      <c r="D73" s="12" t="s">
        <v>188</v>
      </c>
      <c r="E73" s="40">
        <v>113080.7</v>
      </c>
      <c r="F73" s="41">
        <v>24</v>
      </c>
      <c r="G73" s="41">
        <v>113056.7</v>
      </c>
      <c r="H73" s="42">
        <v>85.432317238674742</v>
      </c>
      <c r="I73" s="43">
        <v>1323.3481620795819</v>
      </c>
    </row>
    <row r="74" spans="1:9" x14ac:dyDescent="0.3">
      <c r="A74" s="13">
        <v>6</v>
      </c>
      <c r="B74" s="39">
        <v>523</v>
      </c>
      <c r="C74" s="7">
        <v>9</v>
      </c>
      <c r="D74" s="12" t="s">
        <v>189</v>
      </c>
      <c r="E74" s="40">
        <v>430093.02</v>
      </c>
      <c r="F74" s="41">
        <v>39170.699999999997</v>
      </c>
      <c r="G74" s="41">
        <v>390922.32</v>
      </c>
      <c r="H74" s="42">
        <v>936.78340023770681</v>
      </c>
      <c r="I74" s="43">
        <v>417.30278301345254</v>
      </c>
    </row>
    <row r="75" spans="1:9" x14ac:dyDescent="0.3">
      <c r="A75" s="13">
        <v>6</v>
      </c>
      <c r="B75" s="39">
        <v>527</v>
      </c>
      <c r="C75" s="7">
        <v>9</v>
      </c>
      <c r="D75" s="12" t="s">
        <v>190</v>
      </c>
      <c r="E75" s="40">
        <v>185811.86</v>
      </c>
      <c r="F75" s="41">
        <v>130</v>
      </c>
      <c r="G75" s="41">
        <v>185681.86</v>
      </c>
      <c r="H75" s="42">
        <v>167.26500715439778</v>
      </c>
      <c r="I75" s="43">
        <v>1110.1058324088201</v>
      </c>
    </row>
    <row r="76" spans="1:9" x14ac:dyDescent="0.3">
      <c r="A76" s="13">
        <v>6</v>
      </c>
      <c r="B76" s="39">
        <v>531</v>
      </c>
      <c r="C76" s="7">
        <v>7</v>
      </c>
      <c r="D76" s="12" t="s">
        <v>113</v>
      </c>
      <c r="E76" s="40">
        <v>624989.64</v>
      </c>
      <c r="F76" s="41">
        <v>9646.77</v>
      </c>
      <c r="G76" s="41">
        <v>615342.87</v>
      </c>
      <c r="H76" s="42">
        <v>1867.3500000000001</v>
      </c>
      <c r="I76" s="43">
        <v>329.52733552895813</v>
      </c>
    </row>
    <row r="77" spans="1:9" x14ac:dyDescent="0.3">
      <c r="A77" s="13">
        <v>6</v>
      </c>
      <c r="B77" s="39">
        <v>537</v>
      </c>
      <c r="C77" s="7">
        <v>8</v>
      </c>
      <c r="D77" s="12" t="s">
        <v>136</v>
      </c>
      <c r="E77" s="40">
        <v>8809.2000000000007</v>
      </c>
      <c r="F77" s="41">
        <v>0</v>
      </c>
      <c r="G77" s="41">
        <v>8809.2000000000007</v>
      </c>
      <c r="H77" s="42">
        <v>16.2</v>
      </c>
      <c r="I77" s="43">
        <v>543.77777777777783</v>
      </c>
    </row>
    <row r="78" spans="1:9" x14ac:dyDescent="0.3">
      <c r="A78" s="13">
        <v>6</v>
      </c>
      <c r="B78" s="39">
        <v>545</v>
      </c>
      <c r="C78" s="7">
        <v>8</v>
      </c>
      <c r="D78" s="12" t="s">
        <v>137</v>
      </c>
      <c r="E78" s="40">
        <v>12794</v>
      </c>
      <c r="F78" s="41">
        <v>0</v>
      </c>
      <c r="G78" s="41">
        <v>12794</v>
      </c>
      <c r="H78" s="42">
        <v>13.343896928423897</v>
      </c>
      <c r="I78" s="43">
        <v>958.79037949906831</v>
      </c>
    </row>
    <row r="79" spans="1:9" x14ac:dyDescent="0.3">
      <c r="A79" s="13">
        <v>6</v>
      </c>
      <c r="B79" s="39">
        <v>547</v>
      </c>
      <c r="C79" s="7">
        <v>9</v>
      </c>
      <c r="D79" s="12" t="s">
        <v>191</v>
      </c>
      <c r="E79" s="40">
        <v>178331.35</v>
      </c>
      <c r="F79" s="41">
        <v>0</v>
      </c>
      <c r="G79" s="41">
        <v>178331.35</v>
      </c>
      <c r="H79" s="42">
        <v>231.79682482784688</v>
      </c>
      <c r="I79" s="43">
        <v>769.34336841086963</v>
      </c>
    </row>
    <row r="80" spans="1:9" x14ac:dyDescent="0.3">
      <c r="A80" s="13">
        <v>6</v>
      </c>
      <c r="B80" s="39">
        <v>552</v>
      </c>
      <c r="C80" s="7">
        <v>9</v>
      </c>
      <c r="D80" s="12" t="s">
        <v>192</v>
      </c>
      <c r="E80" s="40">
        <v>174407.9</v>
      </c>
      <c r="F80" s="41">
        <v>0</v>
      </c>
      <c r="G80" s="41">
        <v>174407.9</v>
      </c>
      <c r="H80" s="42">
        <v>132.97</v>
      </c>
      <c r="I80" s="43">
        <v>1311.6334511543957</v>
      </c>
    </row>
    <row r="81" spans="1:9" x14ac:dyDescent="0.3">
      <c r="A81" s="13">
        <v>6</v>
      </c>
      <c r="B81" s="39">
        <v>567</v>
      </c>
      <c r="C81" s="7">
        <v>9</v>
      </c>
      <c r="D81" s="12" t="s">
        <v>193</v>
      </c>
      <c r="E81" s="40">
        <v>273906.92</v>
      </c>
      <c r="F81" s="41">
        <v>0</v>
      </c>
      <c r="G81" s="41">
        <v>273906.92</v>
      </c>
      <c r="H81" s="42">
        <v>373.73370365174185</v>
      </c>
      <c r="I81" s="43">
        <v>732.89328022509858</v>
      </c>
    </row>
    <row r="82" spans="1:9" x14ac:dyDescent="0.3">
      <c r="A82" s="13">
        <v>6</v>
      </c>
      <c r="B82" s="39">
        <v>601</v>
      </c>
      <c r="C82" s="7">
        <v>4</v>
      </c>
      <c r="D82" s="12" t="s">
        <v>45</v>
      </c>
      <c r="E82" s="40">
        <v>3349165.6</v>
      </c>
      <c r="F82" s="41">
        <v>953316.39</v>
      </c>
      <c r="G82" s="41">
        <v>2395849.21</v>
      </c>
      <c r="H82" s="42">
        <v>4966.8799999999992</v>
      </c>
      <c r="I82" s="43">
        <v>482.36502794510847</v>
      </c>
    </row>
    <row r="83" spans="1:9" x14ac:dyDescent="0.3">
      <c r="A83" s="13">
        <v>6</v>
      </c>
      <c r="B83" s="39">
        <v>602</v>
      </c>
      <c r="C83" s="7">
        <v>8</v>
      </c>
      <c r="D83" s="12" t="s">
        <v>138</v>
      </c>
      <c r="E83" s="40">
        <v>44506.76</v>
      </c>
      <c r="F83" s="41">
        <v>0</v>
      </c>
      <c r="G83" s="41">
        <v>44506.76</v>
      </c>
      <c r="H83" s="42">
        <v>32.29205625069271</v>
      </c>
      <c r="I83" s="43">
        <v>1378.2572300283687</v>
      </c>
    </row>
    <row r="84" spans="1:9" x14ac:dyDescent="0.3">
      <c r="A84" s="13">
        <v>6</v>
      </c>
      <c r="B84" s="39">
        <v>603</v>
      </c>
      <c r="C84" s="7">
        <v>6</v>
      </c>
      <c r="D84" s="12" t="s">
        <v>61</v>
      </c>
      <c r="E84" s="40">
        <v>104640.2</v>
      </c>
      <c r="F84" s="41">
        <v>0</v>
      </c>
      <c r="G84" s="41">
        <v>104640.2</v>
      </c>
      <c r="H84" s="42">
        <v>102.1252959054103</v>
      </c>
      <c r="I84" s="43">
        <v>1024.6256725358137</v>
      </c>
    </row>
    <row r="85" spans="1:9" x14ac:dyDescent="0.3">
      <c r="A85" s="13">
        <v>6</v>
      </c>
      <c r="B85" s="39">
        <v>604</v>
      </c>
      <c r="C85" s="7">
        <v>7</v>
      </c>
      <c r="D85" s="12" t="s">
        <v>114</v>
      </c>
      <c r="E85" s="40">
        <v>319726.27</v>
      </c>
      <c r="F85" s="41">
        <v>1410</v>
      </c>
      <c r="G85" s="41">
        <v>318316.27</v>
      </c>
      <c r="H85" s="42">
        <v>423.82354632666676</v>
      </c>
      <c r="I85" s="43">
        <v>751.05848355733917</v>
      </c>
    </row>
    <row r="86" spans="1:9" x14ac:dyDescent="0.3">
      <c r="A86" s="13">
        <v>6</v>
      </c>
      <c r="B86" s="39">
        <v>605</v>
      </c>
      <c r="C86" s="7">
        <v>8</v>
      </c>
      <c r="D86" s="12" t="s">
        <v>139</v>
      </c>
      <c r="E86" s="40">
        <v>20255.599999999999</v>
      </c>
      <c r="F86" s="41">
        <v>0</v>
      </c>
      <c r="G86" s="41">
        <v>20255.599999999999</v>
      </c>
      <c r="H86" s="42">
        <v>17.82</v>
      </c>
      <c r="I86" s="43">
        <v>1136.6778900112233</v>
      </c>
    </row>
    <row r="87" spans="1:9" x14ac:dyDescent="0.3">
      <c r="A87" s="13">
        <v>6</v>
      </c>
      <c r="B87" s="39">
        <v>607</v>
      </c>
      <c r="C87" s="7">
        <v>8</v>
      </c>
      <c r="D87" s="12" t="s">
        <v>140</v>
      </c>
      <c r="E87" s="40">
        <v>30376.86</v>
      </c>
      <c r="F87" s="41">
        <v>0</v>
      </c>
      <c r="G87" s="41">
        <v>30376.86</v>
      </c>
      <c r="H87" s="42">
        <v>26.72</v>
      </c>
      <c r="I87" s="43">
        <v>1136.8585329341317</v>
      </c>
    </row>
    <row r="88" spans="1:9" x14ac:dyDescent="0.3">
      <c r="A88" s="13">
        <v>6</v>
      </c>
      <c r="B88" s="39">
        <v>611</v>
      </c>
      <c r="C88" s="7">
        <v>8</v>
      </c>
      <c r="D88" s="12" t="s">
        <v>141</v>
      </c>
      <c r="E88" s="40">
        <v>30778.720000000001</v>
      </c>
      <c r="F88" s="41">
        <v>0</v>
      </c>
      <c r="G88" s="41">
        <v>30778.720000000001</v>
      </c>
      <c r="H88" s="42">
        <v>24.229936943839608</v>
      </c>
      <c r="I88" s="43">
        <v>1270.2765207907569</v>
      </c>
    </row>
    <row r="89" spans="1:9" x14ac:dyDescent="0.3">
      <c r="A89" s="13">
        <v>6</v>
      </c>
      <c r="B89" s="39">
        <v>616</v>
      </c>
      <c r="C89" s="7">
        <v>8</v>
      </c>
      <c r="D89" s="12" t="s">
        <v>142</v>
      </c>
      <c r="E89" s="40">
        <v>205744.53</v>
      </c>
      <c r="F89" s="41">
        <v>0</v>
      </c>
      <c r="G89" s="41">
        <v>205744.53</v>
      </c>
      <c r="H89" s="42">
        <v>166.57</v>
      </c>
      <c r="I89" s="43">
        <v>1235.1835864801585</v>
      </c>
    </row>
    <row r="90" spans="1:9" x14ac:dyDescent="0.3">
      <c r="A90" s="13">
        <v>6</v>
      </c>
      <c r="B90" s="39">
        <v>618</v>
      </c>
      <c r="C90" s="7">
        <v>6</v>
      </c>
      <c r="D90" s="12" t="s">
        <v>62</v>
      </c>
      <c r="E90" s="40">
        <v>16634.39</v>
      </c>
      <c r="F90" s="41">
        <v>0</v>
      </c>
      <c r="G90" s="41">
        <v>16634.39</v>
      </c>
      <c r="H90" s="42">
        <v>21.423447844589116</v>
      </c>
      <c r="I90" s="43">
        <v>776.45718470107602</v>
      </c>
    </row>
    <row r="91" spans="1:9" x14ac:dyDescent="0.3">
      <c r="A91" s="13">
        <v>6</v>
      </c>
      <c r="B91" s="39">
        <v>620</v>
      </c>
      <c r="C91" s="7">
        <v>6</v>
      </c>
      <c r="D91" s="12" t="s">
        <v>63</v>
      </c>
      <c r="E91" s="40">
        <v>192735.21</v>
      </c>
      <c r="F91" s="41">
        <v>0</v>
      </c>
      <c r="G91" s="41">
        <v>192735.21</v>
      </c>
      <c r="H91" s="42">
        <v>224.20535897242087</v>
      </c>
      <c r="I91" s="43">
        <v>859.63694571505778</v>
      </c>
    </row>
    <row r="92" spans="1:9" x14ac:dyDescent="0.3">
      <c r="A92" s="13">
        <v>6</v>
      </c>
      <c r="B92" s="39">
        <v>622</v>
      </c>
      <c r="C92" s="7">
        <v>6</v>
      </c>
      <c r="D92" s="12" t="s">
        <v>64</v>
      </c>
      <c r="E92" s="40">
        <v>117978.46</v>
      </c>
      <c r="F92" s="41">
        <v>0</v>
      </c>
      <c r="G92" s="41">
        <v>117978.46</v>
      </c>
      <c r="H92" s="42">
        <v>112.89581770991165</v>
      </c>
      <c r="I92" s="43">
        <v>1045.0206428651618</v>
      </c>
    </row>
    <row r="93" spans="1:9" x14ac:dyDescent="0.3">
      <c r="A93" s="13">
        <v>6</v>
      </c>
      <c r="B93" s="39">
        <v>623</v>
      </c>
      <c r="C93" s="7">
        <v>6</v>
      </c>
      <c r="D93" s="12" t="s">
        <v>65</v>
      </c>
      <c r="E93" s="40">
        <v>121426.39</v>
      </c>
      <c r="F93" s="41">
        <v>0</v>
      </c>
      <c r="G93" s="41">
        <v>121426.39</v>
      </c>
      <c r="H93" s="42">
        <v>245.2365956074874</v>
      </c>
      <c r="I93" s="43">
        <v>495.1397637012895</v>
      </c>
    </row>
    <row r="94" spans="1:9" x14ac:dyDescent="0.3">
      <c r="A94" s="13">
        <v>6</v>
      </c>
      <c r="B94" s="39">
        <v>626</v>
      </c>
      <c r="C94" s="7">
        <v>6</v>
      </c>
      <c r="D94" s="12" t="s">
        <v>66</v>
      </c>
      <c r="E94" s="40">
        <v>18333.96</v>
      </c>
      <c r="F94" s="41">
        <v>0</v>
      </c>
      <c r="G94" s="41">
        <v>18333.96</v>
      </c>
      <c r="H94" s="42">
        <v>22.146859631041885</v>
      </c>
      <c r="I94" s="43">
        <v>827.83565279397089</v>
      </c>
    </row>
    <row r="95" spans="1:9" x14ac:dyDescent="0.3">
      <c r="A95" s="13">
        <v>6</v>
      </c>
      <c r="B95" s="39">
        <v>627</v>
      </c>
      <c r="C95" s="7">
        <v>6</v>
      </c>
      <c r="D95" s="12" t="s">
        <v>67</v>
      </c>
      <c r="E95" s="40">
        <v>79686.91</v>
      </c>
      <c r="F95" s="41">
        <v>0</v>
      </c>
      <c r="G95" s="41">
        <v>79686.91</v>
      </c>
      <c r="H95" s="42">
        <v>173.69727099056817</v>
      </c>
      <c r="I95" s="43">
        <v>458.76892334322878</v>
      </c>
    </row>
    <row r="96" spans="1:9" x14ac:dyDescent="0.3">
      <c r="A96" s="13">
        <v>6</v>
      </c>
      <c r="B96" s="39">
        <v>629</v>
      </c>
      <c r="C96" s="7">
        <v>9</v>
      </c>
      <c r="D96" s="12" t="s">
        <v>194</v>
      </c>
      <c r="E96" s="40">
        <v>253709.83</v>
      </c>
      <c r="F96" s="41">
        <v>48275.040000000001</v>
      </c>
      <c r="G96" s="41">
        <v>205434.78999999998</v>
      </c>
      <c r="H96" s="42">
        <v>169.22</v>
      </c>
      <c r="I96" s="43">
        <v>1214.0101051885119</v>
      </c>
    </row>
    <row r="97" spans="1:9" x14ac:dyDescent="0.3">
      <c r="A97" s="13">
        <v>6</v>
      </c>
      <c r="B97" s="39">
        <v>630</v>
      </c>
      <c r="C97" s="7">
        <v>9</v>
      </c>
      <c r="D97" s="12" t="s">
        <v>195</v>
      </c>
      <c r="E97" s="40">
        <v>366060.33</v>
      </c>
      <c r="F97" s="41">
        <v>21201.39</v>
      </c>
      <c r="G97" s="41">
        <v>344858.94</v>
      </c>
      <c r="H97" s="42">
        <v>126</v>
      </c>
      <c r="I97" s="43">
        <v>2736.9757142857143</v>
      </c>
    </row>
    <row r="98" spans="1:9" x14ac:dyDescent="0.3">
      <c r="A98" s="13">
        <v>6</v>
      </c>
      <c r="B98" s="39">
        <v>634</v>
      </c>
      <c r="C98" s="7">
        <v>6</v>
      </c>
      <c r="D98" s="12" t="s">
        <v>68</v>
      </c>
      <c r="E98" s="40">
        <v>680988.63</v>
      </c>
      <c r="F98" s="41">
        <v>0</v>
      </c>
      <c r="G98" s="41">
        <v>680988.63</v>
      </c>
      <c r="H98" s="42">
        <v>566.29939590427762</v>
      </c>
      <c r="I98" s="43">
        <v>1202.5240269108613</v>
      </c>
    </row>
    <row r="99" spans="1:9" x14ac:dyDescent="0.3">
      <c r="A99" s="13">
        <v>6</v>
      </c>
      <c r="B99" s="39">
        <v>635</v>
      </c>
      <c r="C99" s="7">
        <v>7</v>
      </c>
      <c r="D99" s="12" t="s">
        <v>115</v>
      </c>
      <c r="E99" s="40">
        <v>40570.629999999997</v>
      </c>
      <c r="F99" s="41">
        <v>0</v>
      </c>
      <c r="G99" s="41">
        <v>40570.629999999997</v>
      </c>
      <c r="H99" s="42">
        <v>62.140000000000008</v>
      </c>
      <c r="I99" s="43">
        <v>652.89073060830367</v>
      </c>
    </row>
    <row r="100" spans="1:9" x14ac:dyDescent="0.3">
      <c r="A100" s="13">
        <v>6</v>
      </c>
      <c r="B100" s="39">
        <v>637</v>
      </c>
      <c r="C100" s="7">
        <v>8</v>
      </c>
      <c r="D100" s="12" t="s">
        <v>143</v>
      </c>
      <c r="E100" s="40">
        <v>29159.09</v>
      </c>
      <c r="F100" s="41">
        <v>0</v>
      </c>
      <c r="G100" s="41">
        <v>29159.09</v>
      </c>
      <c r="H100" s="42">
        <v>12.710599999999999</v>
      </c>
      <c r="I100" s="43">
        <v>2294.0765974855635</v>
      </c>
    </row>
    <row r="101" spans="1:9" x14ac:dyDescent="0.3">
      <c r="A101" s="13">
        <v>6</v>
      </c>
      <c r="B101" s="39">
        <v>638</v>
      </c>
      <c r="C101" s="7">
        <v>8</v>
      </c>
      <c r="D101" s="12" t="s">
        <v>144</v>
      </c>
      <c r="E101" s="40">
        <v>14125.23</v>
      </c>
      <c r="F101" s="41">
        <v>0</v>
      </c>
      <c r="G101" s="41">
        <v>14125.23</v>
      </c>
      <c r="H101" s="42">
        <v>7.2508246428998513</v>
      </c>
      <c r="I101" s="43">
        <v>1948.0860034081365</v>
      </c>
    </row>
    <row r="102" spans="1:9" x14ac:dyDescent="0.3">
      <c r="A102" s="13">
        <v>6</v>
      </c>
      <c r="B102" s="39">
        <v>639</v>
      </c>
      <c r="C102" s="7">
        <v>8</v>
      </c>
      <c r="D102" s="12" t="s">
        <v>145</v>
      </c>
      <c r="E102" s="40">
        <v>26024.54</v>
      </c>
      <c r="F102" s="41">
        <v>0</v>
      </c>
      <c r="G102" s="41">
        <v>26024.54</v>
      </c>
      <c r="H102" s="42">
        <v>7.2951284971200536</v>
      </c>
      <c r="I102" s="43">
        <v>3567.3861002275535</v>
      </c>
    </row>
    <row r="103" spans="1:9" x14ac:dyDescent="0.3">
      <c r="A103" s="13">
        <v>6</v>
      </c>
      <c r="B103" s="39">
        <v>642</v>
      </c>
      <c r="C103" s="7">
        <v>7</v>
      </c>
      <c r="D103" s="12" t="s">
        <v>116</v>
      </c>
      <c r="E103" s="40">
        <v>47363.69</v>
      </c>
      <c r="F103" s="41">
        <v>0</v>
      </c>
      <c r="G103" s="41">
        <v>47363.69</v>
      </c>
      <c r="H103" s="42">
        <v>48.6361908871678</v>
      </c>
      <c r="I103" s="43">
        <v>973.83633742782399</v>
      </c>
    </row>
    <row r="104" spans="1:9" x14ac:dyDescent="0.3">
      <c r="A104" s="13">
        <v>6</v>
      </c>
      <c r="B104" s="39">
        <v>643</v>
      </c>
      <c r="C104" s="7">
        <v>7</v>
      </c>
      <c r="D104" s="12" t="s">
        <v>117</v>
      </c>
      <c r="E104" s="40">
        <v>26683.26</v>
      </c>
      <c r="F104" s="41">
        <v>0</v>
      </c>
      <c r="G104" s="41">
        <v>26683.26</v>
      </c>
      <c r="H104" s="42">
        <v>8.0098244789167623</v>
      </c>
      <c r="I104" s="43">
        <v>3331.3164439788829</v>
      </c>
    </row>
    <row r="105" spans="1:9" x14ac:dyDescent="0.3">
      <c r="A105" s="13">
        <v>6</v>
      </c>
      <c r="B105" s="39">
        <v>644</v>
      </c>
      <c r="C105" s="7">
        <v>6</v>
      </c>
      <c r="D105" s="12" t="s">
        <v>69</v>
      </c>
      <c r="E105" s="40">
        <v>23031.53</v>
      </c>
      <c r="F105" s="41">
        <v>0</v>
      </c>
      <c r="G105" s="41">
        <v>23031.53</v>
      </c>
      <c r="H105" s="42">
        <v>5.7524310729978918</v>
      </c>
      <c r="I105" s="43">
        <v>4003.7906943571716</v>
      </c>
    </row>
    <row r="106" spans="1:9" x14ac:dyDescent="0.3">
      <c r="A106" s="13">
        <v>7</v>
      </c>
      <c r="B106" s="39">
        <v>646</v>
      </c>
      <c r="C106" s="7">
        <v>6</v>
      </c>
      <c r="D106" s="12" t="s">
        <v>70</v>
      </c>
      <c r="E106" s="40">
        <v>105976.71</v>
      </c>
      <c r="F106" s="41">
        <v>0</v>
      </c>
      <c r="G106" s="41">
        <v>105976.71</v>
      </c>
      <c r="H106" s="42">
        <v>6.8154896987887383</v>
      </c>
      <c r="I106" s="43">
        <v>15549.390386260049</v>
      </c>
    </row>
    <row r="107" spans="1:9" x14ac:dyDescent="0.3">
      <c r="A107" s="13">
        <v>7</v>
      </c>
      <c r="B107" s="39">
        <v>694</v>
      </c>
      <c r="C107" s="7">
        <v>6</v>
      </c>
      <c r="D107" s="12" t="s">
        <v>71</v>
      </c>
      <c r="E107" s="40">
        <v>93620.4</v>
      </c>
      <c r="F107" s="41">
        <v>0</v>
      </c>
      <c r="G107" s="41">
        <v>93620.4</v>
      </c>
      <c r="H107" s="42">
        <v>22.34</v>
      </c>
      <c r="I107" s="43">
        <v>4190.707251566696</v>
      </c>
    </row>
    <row r="108" spans="1:9" x14ac:dyDescent="0.3">
      <c r="A108" s="13">
        <v>7</v>
      </c>
      <c r="B108" s="39">
        <v>706</v>
      </c>
      <c r="C108" s="7">
        <v>6</v>
      </c>
      <c r="D108" s="12" t="s">
        <v>72</v>
      </c>
      <c r="E108" s="40">
        <v>66553.179999999993</v>
      </c>
      <c r="F108" s="41">
        <v>0</v>
      </c>
      <c r="G108" s="41">
        <v>66553.179999999993</v>
      </c>
      <c r="H108" s="42">
        <v>52.839670921289859</v>
      </c>
      <c r="I108" s="43">
        <v>1259.5305542144238</v>
      </c>
    </row>
    <row r="109" spans="1:9" x14ac:dyDescent="0.3">
      <c r="A109" s="13">
        <v>7</v>
      </c>
      <c r="B109" s="39">
        <v>711</v>
      </c>
      <c r="C109" s="7">
        <v>7</v>
      </c>
      <c r="D109" s="12" t="s">
        <v>118</v>
      </c>
      <c r="E109" s="40">
        <v>421879.48</v>
      </c>
      <c r="F109" s="41">
        <v>22351.4</v>
      </c>
      <c r="G109" s="41">
        <v>399528.07999999996</v>
      </c>
      <c r="H109" s="42">
        <v>465.80999999999995</v>
      </c>
      <c r="I109" s="43">
        <v>857.70610334685819</v>
      </c>
    </row>
    <row r="110" spans="1:9" x14ac:dyDescent="0.3">
      <c r="A110" s="13">
        <v>7</v>
      </c>
      <c r="B110" s="39">
        <v>714</v>
      </c>
      <c r="C110" s="7">
        <v>8</v>
      </c>
      <c r="D110" s="12" t="s">
        <v>146</v>
      </c>
      <c r="E110" s="40">
        <v>115708.19</v>
      </c>
      <c r="F110" s="41">
        <v>0</v>
      </c>
      <c r="G110" s="41">
        <v>115708.19</v>
      </c>
      <c r="H110" s="42">
        <v>56.060055547761266</v>
      </c>
      <c r="I110" s="43">
        <v>2064.0041981660283</v>
      </c>
    </row>
    <row r="111" spans="1:9" x14ac:dyDescent="0.3">
      <c r="A111" s="13">
        <v>7</v>
      </c>
      <c r="B111" s="39">
        <v>718</v>
      </c>
      <c r="C111" s="7">
        <v>7</v>
      </c>
      <c r="D111" s="12" t="s">
        <v>119</v>
      </c>
      <c r="E111" s="40">
        <v>33633.4</v>
      </c>
      <c r="F111" s="41">
        <v>0</v>
      </c>
      <c r="G111" s="41">
        <v>33633.4</v>
      </c>
      <c r="H111" s="42">
        <v>42.969699975295278</v>
      </c>
      <c r="I111" s="43">
        <v>782.72364059644292</v>
      </c>
    </row>
    <row r="112" spans="1:9" x14ac:dyDescent="0.3">
      <c r="A112" s="13">
        <v>7</v>
      </c>
      <c r="B112" s="39">
        <v>736</v>
      </c>
      <c r="C112" s="7">
        <v>7</v>
      </c>
      <c r="D112" s="12" t="s">
        <v>120</v>
      </c>
      <c r="E112" s="40">
        <v>169840.82</v>
      </c>
      <c r="F112" s="41">
        <v>0</v>
      </c>
      <c r="G112" s="41">
        <v>169840.82</v>
      </c>
      <c r="H112" s="42">
        <v>132.24490404635912</v>
      </c>
      <c r="I112" s="43">
        <v>1284.2900921192506</v>
      </c>
    </row>
    <row r="113" spans="1:9" x14ac:dyDescent="0.3">
      <c r="A113" s="13">
        <v>7</v>
      </c>
      <c r="B113" s="39">
        <v>743</v>
      </c>
      <c r="C113" s="7">
        <v>6</v>
      </c>
      <c r="D113" s="12" t="s">
        <v>73</v>
      </c>
      <c r="E113" s="40">
        <v>105588.81</v>
      </c>
      <c r="F113" s="41">
        <v>0</v>
      </c>
      <c r="G113" s="41">
        <v>105588.81</v>
      </c>
      <c r="H113" s="42">
        <v>68.383269417584998</v>
      </c>
      <c r="I113" s="43">
        <v>1544.073731766435</v>
      </c>
    </row>
    <row r="114" spans="1:9" x14ac:dyDescent="0.3">
      <c r="A114" s="13">
        <v>7</v>
      </c>
      <c r="B114" s="39">
        <v>747</v>
      </c>
      <c r="C114" s="7">
        <v>6</v>
      </c>
      <c r="D114" s="12" t="s">
        <v>74</v>
      </c>
      <c r="E114" s="40">
        <v>45770.68</v>
      </c>
      <c r="F114" s="41">
        <v>0</v>
      </c>
      <c r="G114" s="41">
        <v>45770.68</v>
      </c>
      <c r="H114" s="42">
        <v>33.241599999999998</v>
      </c>
      <c r="I114" s="43">
        <v>1376.9096553715826</v>
      </c>
    </row>
    <row r="115" spans="1:9" x14ac:dyDescent="0.3">
      <c r="A115" s="13">
        <v>7</v>
      </c>
      <c r="B115" s="39">
        <v>749</v>
      </c>
      <c r="C115" s="7">
        <v>8</v>
      </c>
      <c r="D115" s="12" t="s">
        <v>147</v>
      </c>
      <c r="E115" s="40">
        <v>25997.66</v>
      </c>
      <c r="F115" s="41">
        <v>5065.7700000000004</v>
      </c>
      <c r="G115" s="41">
        <v>20931.89</v>
      </c>
      <c r="H115" s="42">
        <v>26.487330349758473</v>
      </c>
      <c r="I115" s="43">
        <v>790.26046504497458</v>
      </c>
    </row>
    <row r="116" spans="1:9" x14ac:dyDescent="0.3">
      <c r="A116" s="13">
        <v>7</v>
      </c>
      <c r="B116" s="39">
        <v>754</v>
      </c>
      <c r="C116" s="7">
        <v>5</v>
      </c>
      <c r="D116" s="12" t="s">
        <v>53</v>
      </c>
      <c r="E116" s="40">
        <v>38580.04</v>
      </c>
      <c r="F116" s="41">
        <v>0</v>
      </c>
      <c r="G116" s="41">
        <v>38580.04</v>
      </c>
      <c r="H116" s="42">
        <v>111.69303666737574</v>
      </c>
      <c r="I116" s="43">
        <v>345.4113268931186</v>
      </c>
    </row>
    <row r="117" spans="1:9" x14ac:dyDescent="0.3">
      <c r="A117" s="13">
        <v>7</v>
      </c>
      <c r="B117" s="39">
        <v>765</v>
      </c>
      <c r="C117" s="7">
        <v>6</v>
      </c>
      <c r="D117" s="12" t="s">
        <v>75</v>
      </c>
      <c r="E117" s="40">
        <v>93960.47</v>
      </c>
      <c r="F117" s="41">
        <v>0</v>
      </c>
      <c r="G117" s="41">
        <v>93960.47</v>
      </c>
      <c r="H117" s="42">
        <v>96.7</v>
      </c>
      <c r="I117" s="43">
        <v>971.66980351602899</v>
      </c>
    </row>
    <row r="118" spans="1:9" x14ac:dyDescent="0.3">
      <c r="A118" s="13">
        <v>7</v>
      </c>
      <c r="B118" s="39">
        <v>770</v>
      </c>
      <c r="C118" s="7">
        <v>6</v>
      </c>
      <c r="D118" s="12" t="s">
        <v>76</v>
      </c>
      <c r="E118" s="40">
        <v>26026.73</v>
      </c>
      <c r="F118" s="41">
        <v>0</v>
      </c>
      <c r="G118" s="41">
        <v>26026.73</v>
      </c>
      <c r="H118" s="42">
        <v>43.93</v>
      </c>
      <c r="I118" s="43">
        <v>592.4591395401776</v>
      </c>
    </row>
    <row r="119" spans="1:9" x14ac:dyDescent="0.3">
      <c r="A119" s="13">
        <v>7</v>
      </c>
      <c r="B119" s="39">
        <v>771</v>
      </c>
      <c r="C119" s="7">
        <v>9</v>
      </c>
      <c r="D119" s="12" t="s">
        <v>196</v>
      </c>
      <c r="E119" s="40">
        <v>40871.050000000003</v>
      </c>
      <c r="F119" s="41">
        <v>0</v>
      </c>
      <c r="G119" s="41">
        <v>40871.050000000003</v>
      </c>
      <c r="H119" s="42">
        <v>151.14948434534764</v>
      </c>
      <c r="I119" s="43">
        <v>270.40151792127506</v>
      </c>
    </row>
    <row r="120" spans="1:9" x14ac:dyDescent="0.3">
      <c r="A120" s="13">
        <v>7</v>
      </c>
      <c r="B120" s="39">
        <v>775</v>
      </c>
      <c r="C120" s="7">
        <v>8</v>
      </c>
      <c r="D120" s="12" t="s">
        <v>148</v>
      </c>
      <c r="E120" s="40">
        <v>193441.31</v>
      </c>
      <c r="F120" s="41">
        <v>0</v>
      </c>
      <c r="G120" s="41">
        <v>193441.31</v>
      </c>
      <c r="H120" s="42">
        <v>220.88609598660756</v>
      </c>
      <c r="I120" s="43">
        <v>875.75140995623576</v>
      </c>
    </row>
    <row r="121" spans="1:9" x14ac:dyDescent="0.3">
      <c r="A121" s="13">
        <v>7</v>
      </c>
      <c r="B121" s="39">
        <v>790</v>
      </c>
      <c r="C121" s="7">
        <v>8</v>
      </c>
      <c r="D121" s="12" t="s">
        <v>149</v>
      </c>
      <c r="E121" s="40">
        <v>14529.2</v>
      </c>
      <c r="F121" s="41">
        <v>0</v>
      </c>
      <c r="G121" s="41">
        <v>14529.2</v>
      </c>
      <c r="H121" s="42">
        <v>16.66</v>
      </c>
      <c r="I121" s="43">
        <v>872.10084033613452</v>
      </c>
    </row>
    <row r="122" spans="1:9" x14ac:dyDescent="0.3">
      <c r="A122" s="13">
        <v>7</v>
      </c>
      <c r="B122" s="39">
        <v>794</v>
      </c>
      <c r="C122" s="7">
        <v>6</v>
      </c>
      <c r="D122" s="12" t="s">
        <v>77</v>
      </c>
      <c r="E122" s="40">
        <v>57402.61</v>
      </c>
      <c r="F122" s="41">
        <v>0</v>
      </c>
      <c r="G122" s="41">
        <v>57402.61</v>
      </c>
      <c r="H122" s="42">
        <v>22.617513082468985</v>
      </c>
      <c r="I122" s="43">
        <v>2537.9717827816012</v>
      </c>
    </row>
    <row r="123" spans="1:9" x14ac:dyDescent="0.3">
      <c r="A123" s="13">
        <v>7</v>
      </c>
      <c r="B123" s="39">
        <v>795</v>
      </c>
      <c r="C123" s="7">
        <v>8</v>
      </c>
      <c r="D123" s="12" t="s">
        <v>150</v>
      </c>
      <c r="E123" s="40">
        <v>247858</v>
      </c>
      <c r="F123" s="41">
        <v>3977.7799999999997</v>
      </c>
      <c r="G123" s="41">
        <v>243880.22</v>
      </c>
      <c r="H123" s="42">
        <v>239.22</v>
      </c>
      <c r="I123" s="43">
        <v>1019.4808962461333</v>
      </c>
    </row>
    <row r="124" spans="1:9" x14ac:dyDescent="0.3">
      <c r="A124" s="13">
        <v>7</v>
      </c>
      <c r="B124" s="39">
        <v>796</v>
      </c>
      <c r="C124" s="7">
        <v>8</v>
      </c>
      <c r="D124" s="12" t="s">
        <v>151</v>
      </c>
      <c r="E124" s="40">
        <v>25689.16</v>
      </c>
      <c r="F124" s="41">
        <v>0</v>
      </c>
      <c r="G124" s="41">
        <v>25689.16</v>
      </c>
      <c r="H124" s="42">
        <v>36</v>
      </c>
      <c r="I124" s="43">
        <v>713.58777777777777</v>
      </c>
    </row>
    <row r="125" spans="1:9" x14ac:dyDescent="0.3">
      <c r="A125" s="13">
        <v>7</v>
      </c>
      <c r="B125" s="39">
        <v>801</v>
      </c>
      <c r="C125" s="7">
        <v>8</v>
      </c>
      <c r="D125" s="12" t="s">
        <v>152</v>
      </c>
      <c r="E125" s="40">
        <v>119771.63</v>
      </c>
      <c r="F125" s="41">
        <v>0</v>
      </c>
      <c r="G125" s="41">
        <v>119771.63</v>
      </c>
      <c r="H125" s="42">
        <v>80.595045654562895</v>
      </c>
      <c r="I125" s="43">
        <v>1486.0917197485219</v>
      </c>
    </row>
    <row r="126" spans="1:9" x14ac:dyDescent="0.3">
      <c r="A126" s="13">
        <v>7</v>
      </c>
      <c r="B126" s="39">
        <v>806</v>
      </c>
      <c r="C126" s="7">
        <v>6</v>
      </c>
      <c r="D126" s="12" t="s">
        <v>78</v>
      </c>
      <c r="E126" s="40">
        <v>57768.15</v>
      </c>
      <c r="F126" s="41">
        <v>0</v>
      </c>
      <c r="G126" s="41">
        <v>57768.15</v>
      </c>
      <c r="H126" s="42">
        <v>43.68</v>
      </c>
      <c r="I126" s="43">
        <v>1322.5309065934066</v>
      </c>
    </row>
    <row r="127" spans="1:9" x14ac:dyDescent="0.3">
      <c r="A127" s="13">
        <v>7</v>
      </c>
      <c r="B127" s="39">
        <v>809</v>
      </c>
      <c r="C127" s="7">
        <v>8</v>
      </c>
      <c r="D127" s="12" t="s">
        <v>153</v>
      </c>
      <c r="E127" s="40">
        <v>525914.76</v>
      </c>
      <c r="F127" s="41">
        <v>0</v>
      </c>
      <c r="G127" s="41">
        <v>525914.76</v>
      </c>
      <c r="H127" s="42">
        <v>195.05146487706281</v>
      </c>
      <c r="I127" s="43">
        <v>2696.2871585274888</v>
      </c>
    </row>
    <row r="128" spans="1:9" x14ac:dyDescent="0.3">
      <c r="A128" s="13">
        <v>7</v>
      </c>
      <c r="B128" s="39">
        <v>810</v>
      </c>
      <c r="C128" s="7">
        <v>8</v>
      </c>
      <c r="D128" s="12" t="s">
        <v>154</v>
      </c>
      <c r="E128" s="40">
        <v>161000.31</v>
      </c>
      <c r="F128" s="41">
        <v>0</v>
      </c>
      <c r="G128" s="41">
        <v>161000.31</v>
      </c>
      <c r="H128" s="42">
        <v>129.05000000000001</v>
      </c>
      <c r="I128" s="43">
        <v>1247.5808601317317</v>
      </c>
    </row>
    <row r="129" spans="1:9" x14ac:dyDescent="0.3">
      <c r="A129" s="13">
        <v>7</v>
      </c>
      <c r="B129" s="39">
        <v>812</v>
      </c>
      <c r="C129" s="7">
        <v>8</v>
      </c>
      <c r="D129" s="12" t="s">
        <v>155</v>
      </c>
      <c r="E129" s="40">
        <v>83890.9</v>
      </c>
      <c r="F129" s="41">
        <v>252</v>
      </c>
      <c r="G129" s="41">
        <v>83638.899999999994</v>
      </c>
      <c r="H129" s="42">
        <v>40.015131666082148</v>
      </c>
      <c r="I129" s="43">
        <v>2090.1818016731522</v>
      </c>
    </row>
    <row r="130" spans="1:9" x14ac:dyDescent="0.3">
      <c r="A130" s="13">
        <v>7</v>
      </c>
      <c r="B130" s="39">
        <v>818</v>
      </c>
      <c r="C130" s="7">
        <v>8</v>
      </c>
      <c r="D130" s="12" t="s">
        <v>156</v>
      </c>
      <c r="E130" s="40">
        <v>26812.42</v>
      </c>
      <c r="F130" s="41">
        <v>0</v>
      </c>
      <c r="G130" s="41">
        <v>26812.42</v>
      </c>
      <c r="H130" s="42">
        <v>32.386065186495593</v>
      </c>
      <c r="I130" s="43">
        <v>827.89989600775266</v>
      </c>
    </row>
    <row r="131" spans="1:9" x14ac:dyDescent="0.3">
      <c r="A131" s="13">
        <v>7</v>
      </c>
      <c r="B131" s="39">
        <v>824</v>
      </c>
      <c r="C131" s="7">
        <v>6</v>
      </c>
      <c r="D131" s="12" t="s">
        <v>79</v>
      </c>
      <c r="E131" s="40">
        <v>53917.57</v>
      </c>
      <c r="F131" s="41">
        <v>0</v>
      </c>
      <c r="G131" s="41">
        <v>53917.57</v>
      </c>
      <c r="H131" s="42">
        <v>33.5</v>
      </c>
      <c r="I131" s="43">
        <v>1609.4797014925373</v>
      </c>
    </row>
    <row r="132" spans="1:9" x14ac:dyDescent="0.3">
      <c r="A132" s="13">
        <v>7</v>
      </c>
      <c r="B132" s="39">
        <v>826</v>
      </c>
      <c r="C132" s="7">
        <v>6</v>
      </c>
      <c r="D132" s="12" t="s">
        <v>80</v>
      </c>
      <c r="E132" s="40">
        <v>36989.199999999997</v>
      </c>
      <c r="F132" s="41">
        <v>0</v>
      </c>
      <c r="G132" s="41">
        <v>36989.199999999997</v>
      </c>
      <c r="H132" s="42">
        <v>39.69</v>
      </c>
      <c r="I132" s="43">
        <v>931.95263290501384</v>
      </c>
    </row>
    <row r="133" spans="1:9" x14ac:dyDescent="0.3">
      <c r="A133" s="13">
        <v>7</v>
      </c>
      <c r="B133" s="39">
        <v>830</v>
      </c>
      <c r="C133" s="7">
        <v>9</v>
      </c>
      <c r="D133" s="12" t="s">
        <v>197</v>
      </c>
      <c r="E133" s="40">
        <v>35013.68</v>
      </c>
      <c r="F133" s="41">
        <v>0</v>
      </c>
      <c r="G133" s="41">
        <v>35013.68</v>
      </c>
      <c r="H133" s="42">
        <v>19.190000000000001</v>
      </c>
      <c r="I133" s="43">
        <v>1824.5794684731629</v>
      </c>
    </row>
    <row r="134" spans="1:9" x14ac:dyDescent="0.3">
      <c r="A134" s="13">
        <v>7</v>
      </c>
      <c r="B134" s="39">
        <v>833</v>
      </c>
      <c r="C134" s="7">
        <v>8</v>
      </c>
      <c r="D134" s="12" t="s">
        <v>157</v>
      </c>
      <c r="E134" s="40">
        <v>42966.81</v>
      </c>
      <c r="F134" s="41">
        <v>0</v>
      </c>
      <c r="G134" s="41">
        <v>42966.81</v>
      </c>
      <c r="H134" s="42">
        <v>48.808506073921507</v>
      </c>
      <c r="I134" s="43">
        <v>880.31397508716748</v>
      </c>
    </row>
    <row r="135" spans="1:9" x14ac:dyDescent="0.3">
      <c r="A135" s="13">
        <v>7</v>
      </c>
      <c r="B135" s="39">
        <v>834</v>
      </c>
      <c r="C135" s="7">
        <v>8</v>
      </c>
      <c r="D135" s="12" t="s">
        <v>158</v>
      </c>
      <c r="E135" s="40">
        <v>61328</v>
      </c>
      <c r="F135" s="41">
        <v>6816.6</v>
      </c>
      <c r="G135" s="41">
        <v>54511.4</v>
      </c>
      <c r="H135" s="42">
        <v>70.170000000000016</v>
      </c>
      <c r="I135" s="43">
        <v>776.84765569331603</v>
      </c>
    </row>
    <row r="136" spans="1:9" x14ac:dyDescent="0.3">
      <c r="A136" s="13">
        <v>7</v>
      </c>
      <c r="B136" s="39">
        <v>837</v>
      </c>
      <c r="C136" s="7">
        <v>8</v>
      </c>
      <c r="D136" s="12" t="s">
        <v>159</v>
      </c>
      <c r="E136" s="40">
        <v>176934.53</v>
      </c>
      <c r="F136" s="41">
        <v>0</v>
      </c>
      <c r="G136" s="41">
        <v>176934.53</v>
      </c>
      <c r="H136" s="42">
        <v>176.39999999999998</v>
      </c>
      <c r="I136" s="43">
        <v>1003.0302154195012</v>
      </c>
    </row>
    <row r="137" spans="1:9" x14ac:dyDescent="0.3">
      <c r="A137" s="13">
        <v>7</v>
      </c>
      <c r="B137" s="39">
        <v>840</v>
      </c>
      <c r="C137" s="7">
        <v>6</v>
      </c>
      <c r="D137" s="12" t="s">
        <v>81</v>
      </c>
      <c r="E137" s="40">
        <v>256979.16</v>
      </c>
      <c r="F137" s="41">
        <v>0</v>
      </c>
      <c r="G137" s="41">
        <v>256979.16</v>
      </c>
      <c r="H137" s="42">
        <v>182.33999999999997</v>
      </c>
      <c r="I137" s="43">
        <v>1409.3405725567623</v>
      </c>
    </row>
    <row r="138" spans="1:9" x14ac:dyDescent="0.3">
      <c r="A138" s="13">
        <v>7</v>
      </c>
      <c r="B138" s="39">
        <v>843</v>
      </c>
      <c r="C138" s="7">
        <v>6</v>
      </c>
      <c r="D138" s="12" t="s">
        <v>82</v>
      </c>
      <c r="E138" s="40">
        <v>40503.72</v>
      </c>
      <c r="F138" s="41">
        <v>0</v>
      </c>
      <c r="G138" s="41">
        <v>40503.72</v>
      </c>
      <c r="H138" s="42">
        <v>26</v>
      </c>
      <c r="I138" s="43">
        <v>1557.8353846153846</v>
      </c>
    </row>
    <row r="139" spans="1:9" x14ac:dyDescent="0.3">
      <c r="A139" s="13">
        <v>7</v>
      </c>
      <c r="B139" s="39">
        <v>845</v>
      </c>
      <c r="C139" s="7">
        <v>8</v>
      </c>
      <c r="D139" s="12" t="s">
        <v>160</v>
      </c>
      <c r="E139" s="40">
        <v>4387.09</v>
      </c>
      <c r="F139" s="41">
        <v>0</v>
      </c>
      <c r="G139" s="41">
        <v>4387.09</v>
      </c>
      <c r="H139" s="42">
        <v>1.1775453406284209</v>
      </c>
      <c r="I139" s="43">
        <v>3725.622996103692</v>
      </c>
    </row>
    <row r="140" spans="1:9" x14ac:dyDescent="0.3">
      <c r="A140" s="13">
        <v>7</v>
      </c>
      <c r="B140" s="39">
        <v>846</v>
      </c>
      <c r="C140" s="7">
        <v>6</v>
      </c>
      <c r="D140" s="12" t="s">
        <v>83</v>
      </c>
      <c r="E140" s="40">
        <v>44386.239999999998</v>
      </c>
      <c r="F140" s="41">
        <v>0</v>
      </c>
      <c r="G140" s="41">
        <v>44386.239999999998</v>
      </c>
      <c r="H140" s="42">
        <v>26</v>
      </c>
      <c r="I140" s="43">
        <v>1707.1630769230769</v>
      </c>
    </row>
    <row r="141" spans="1:9" x14ac:dyDescent="0.3">
      <c r="A141" s="13">
        <v>7</v>
      </c>
      <c r="B141" s="39">
        <v>847</v>
      </c>
      <c r="C141" s="7">
        <v>8</v>
      </c>
      <c r="D141" s="12" t="s">
        <v>161</v>
      </c>
      <c r="E141" s="40">
        <v>128506.7</v>
      </c>
      <c r="F141" s="41">
        <v>0</v>
      </c>
      <c r="G141" s="41">
        <v>128506.7</v>
      </c>
      <c r="H141" s="42">
        <v>77.969999999999985</v>
      </c>
      <c r="I141" s="43">
        <v>1648.155700910607</v>
      </c>
    </row>
    <row r="142" spans="1:9" x14ac:dyDescent="0.3">
      <c r="A142" s="13">
        <v>7</v>
      </c>
      <c r="B142" s="39">
        <v>866</v>
      </c>
      <c r="C142" s="7">
        <v>8</v>
      </c>
      <c r="D142" s="12" t="s">
        <v>162</v>
      </c>
      <c r="E142" s="40">
        <v>68880.55</v>
      </c>
      <c r="F142" s="41">
        <v>0</v>
      </c>
      <c r="G142" s="41">
        <v>68880.55</v>
      </c>
      <c r="H142" s="42">
        <v>62.345673307453836</v>
      </c>
      <c r="I142" s="43">
        <v>1104.8168436696453</v>
      </c>
    </row>
    <row r="143" spans="1:9" x14ac:dyDescent="0.3">
      <c r="A143" s="13">
        <v>7</v>
      </c>
      <c r="B143" s="39">
        <v>873</v>
      </c>
      <c r="C143" s="7">
        <v>8</v>
      </c>
      <c r="D143" s="12" t="s">
        <v>163</v>
      </c>
      <c r="E143" s="40">
        <v>172329.51</v>
      </c>
      <c r="F143" s="41">
        <v>0</v>
      </c>
      <c r="G143" s="41">
        <v>172329.51</v>
      </c>
      <c r="H143" s="42">
        <v>139.56617995744733</v>
      </c>
      <c r="I143" s="43">
        <v>1234.7512130269808</v>
      </c>
    </row>
    <row r="144" spans="1:9" x14ac:dyDescent="0.3">
      <c r="A144" s="13">
        <v>7</v>
      </c>
      <c r="B144" s="39">
        <v>878</v>
      </c>
      <c r="C144" s="7">
        <v>4</v>
      </c>
      <c r="D144" s="12" t="s">
        <v>46</v>
      </c>
      <c r="E144" s="40">
        <v>4751380.28</v>
      </c>
      <c r="F144" s="41">
        <v>1509021.15</v>
      </c>
      <c r="G144" s="41">
        <v>3242359.1300000004</v>
      </c>
      <c r="H144" s="42">
        <v>6983.0599999999986</v>
      </c>
      <c r="I144" s="43">
        <v>464.31781053005432</v>
      </c>
    </row>
    <row r="145" spans="1:9" x14ac:dyDescent="0.3">
      <c r="A145" s="13">
        <v>7</v>
      </c>
      <c r="B145" s="39">
        <v>885</v>
      </c>
      <c r="C145" s="7">
        <v>5</v>
      </c>
      <c r="D145" s="12" t="s">
        <v>54</v>
      </c>
      <c r="E145" s="40">
        <v>268308.74</v>
      </c>
      <c r="F145" s="41">
        <v>106302.72</v>
      </c>
      <c r="G145" s="41">
        <v>162006.01999999999</v>
      </c>
      <c r="H145" s="42">
        <v>416.59</v>
      </c>
      <c r="I145" s="43">
        <v>388.88600302455654</v>
      </c>
    </row>
    <row r="146" spans="1:9" x14ac:dyDescent="0.3">
      <c r="A146" s="13">
        <v>7</v>
      </c>
      <c r="B146" s="39">
        <v>888</v>
      </c>
      <c r="C146" s="7">
        <v>6</v>
      </c>
      <c r="D146" s="12" t="s">
        <v>84</v>
      </c>
      <c r="E146" s="40">
        <v>76939.679999999993</v>
      </c>
      <c r="F146" s="41">
        <v>0</v>
      </c>
      <c r="G146" s="41">
        <v>76939.679999999993</v>
      </c>
      <c r="H146" s="42">
        <v>95.516503225733189</v>
      </c>
      <c r="I146" s="43">
        <v>805.51190005531532</v>
      </c>
    </row>
    <row r="147" spans="1:9" x14ac:dyDescent="0.3">
      <c r="A147" s="13">
        <v>7</v>
      </c>
      <c r="B147" s="39">
        <v>889</v>
      </c>
      <c r="C147" s="7">
        <v>6</v>
      </c>
      <c r="D147" s="12" t="s">
        <v>85</v>
      </c>
      <c r="E147" s="40">
        <v>60416.14</v>
      </c>
      <c r="F147" s="41">
        <v>0</v>
      </c>
      <c r="G147" s="41">
        <v>60416.14</v>
      </c>
      <c r="H147" s="42">
        <v>39.658299744679596</v>
      </c>
      <c r="I147" s="43">
        <v>1523.4173020265498</v>
      </c>
    </row>
    <row r="148" spans="1:9" x14ac:dyDescent="0.3">
      <c r="A148" s="13">
        <v>7</v>
      </c>
      <c r="B148" s="39">
        <v>891</v>
      </c>
      <c r="C148" s="7">
        <v>6</v>
      </c>
      <c r="D148" s="12" t="s">
        <v>86</v>
      </c>
      <c r="E148" s="40">
        <v>121380.24</v>
      </c>
      <c r="F148" s="41">
        <v>0</v>
      </c>
      <c r="G148" s="41">
        <v>121380.24</v>
      </c>
      <c r="H148" s="42">
        <v>258.70251380109607</v>
      </c>
      <c r="I148" s="43">
        <v>469.18848300532341</v>
      </c>
    </row>
    <row r="149" spans="1:9" x14ac:dyDescent="0.3">
      <c r="A149" s="13">
        <v>7</v>
      </c>
      <c r="B149" s="39">
        <v>904</v>
      </c>
      <c r="C149" s="7">
        <v>6</v>
      </c>
      <c r="D149" s="12" t="s">
        <v>87</v>
      </c>
      <c r="E149" s="40">
        <v>14722.53</v>
      </c>
      <c r="F149" s="41">
        <v>0</v>
      </c>
      <c r="G149" s="41">
        <v>14722.53</v>
      </c>
      <c r="H149" s="42">
        <v>30.787458178612162</v>
      </c>
      <c r="I149" s="43">
        <v>478.19894434246089</v>
      </c>
    </row>
    <row r="150" spans="1:9" x14ac:dyDescent="0.3">
      <c r="A150" s="13">
        <v>7</v>
      </c>
      <c r="B150" s="39">
        <v>905</v>
      </c>
      <c r="C150" s="7">
        <v>8</v>
      </c>
      <c r="D150" s="12" t="s">
        <v>164</v>
      </c>
      <c r="E150" s="40">
        <v>98085.1</v>
      </c>
      <c r="F150" s="41">
        <v>0</v>
      </c>
      <c r="G150" s="41">
        <v>98085.1</v>
      </c>
      <c r="H150" s="42">
        <v>104.55479265406473</v>
      </c>
      <c r="I150" s="43">
        <v>938.12151035992508</v>
      </c>
    </row>
    <row r="151" spans="1:9" x14ac:dyDescent="0.3">
      <c r="A151" s="13">
        <v>7</v>
      </c>
      <c r="B151" s="39">
        <v>914</v>
      </c>
      <c r="C151" s="7">
        <v>8</v>
      </c>
      <c r="D151" s="12" t="s">
        <v>165</v>
      </c>
      <c r="E151" s="40">
        <v>36335.379999999997</v>
      </c>
      <c r="F151" s="41">
        <v>0</v>
      </c>
      <c r="G151" s="41">
        <v>36335.379999999997</v>
      </c>
      <c r="H151" s="42">
        <v>50.664972465661734</v>
      </c>
      <c r="I151" s="43">
        <v>717.16963874057876</v>
      </c>
    </row>
    <row r="152" spans="1:9" x14ac:dyDescent="0.3">
      <c r="A152" s="13">
        <v>7</v>
      </c>
      <c r="B152" s="39">
        <v>917</v>
      </c>
      <c r="C152" s="7">
        <v>6</v>
      </c>
      <c r="D152" s="12" t="s">
        <v>88</v>
      </c>
      <c r="E152" s="40">
        <v>55375.6</v>
      </c>
      <c r="F152" s="41">
        <v>111.36</v>
      </c>
      <c r="G152" s="41">
        <v>55264.24</v>
      </c>
      <c r="H152" s="42">
        <v>122.61458483234482</v>
      </c>
      <c r="I152" s="43">
        <v>450.7150603296069</v>
      </c>
    </row>
    <row r="153" spans="1:9" x14ac:dyDescent="0.3">
      <c r="A153" s="13">
        <v>7</v>
      </c>
      <c r="B153" s="39">
        <v>918</v>
      </c>
      <c r="C153" s="7">
        <v>8</v>
      </c>
      <c r="D153" s="12" t="s">
        <v>166</v>
      </c>
      <c r="E153" s="40">
        <v>70511.89</v>
      </c>
      <c r="F153" s="41">
        <v>0</v>
      </c>
      <c r="G153" s="41">
        <v>70511.89</v>
      </c>
      <c r="H153" s="42">
        <v>55.423801807869083</v>
      </c>
      <c r="I153" s="43">
        <v>1272.2312021184498</v>
      </c>
    </row>
    <row r="154" spans="1:9" x14ac:dyDescent="0.3">
      <c r="A154" s="13">
        <v>7</v>
      </c>
      <c r="B154" s="39">
        <v>922</v>
      </c>
      <c r="C154" s="7">
        <v>8</v>
      </c>
      <c r="D154" s="12" t="s">
        <v>167</v>
      </c>
      <c r="E154" s="40">
        <v>139705.29999999999</v>
      </c>
      <c r="F154" s="41">
        <v>21137.02</v>
      </c>
      <c r="G154" s="41">
        <v>118568.27999999998</v>
      </c>
      <c r="H154" s="42">
        <v>146.49</v>
      </c>
      <c r="I154" s="43">
        <v>809.39504403030912</v>
      </c>
    </row>
    <row r="155" spans="1:9" x14ac:dyDescent="0.3">
      <c r="A155" s="13">
        <v>7</v>
      </c>
      <c r="B155" s="39">
        <v>923</v>
      </c>
      <c r="C155" s="7">
        <v>5</v>
      </c>
      <c r="D155" s="12" t="s">
        <v>55</v>
      </c>
      <c r="E155" s="40">
        <v>43637.51</v>
      </c>
      <c r="F155" s="41">
        <v>99.12</v>
      </c>
      <c r="G155" s="41">
        <v>43538.39</v>
      </c>
      <c r="H155" s="42">
        <v>54.709105826072374</v>
      </c>
      <c r="I155" s="43">
        <v>795.81615057673241</v>
      </c>
    </row>
    <row r="156" spans="1:9" x14ac:dyDescent="0.3">
      <c r="A156" s="13">
        <v>7</v>
      </c>
      <c r="B156" s="39">
        <v>924</v>
      </c>
      <c r="C156" s="7">
        <v>8</v>
      </c>
      <c r="D156" s="12" t="s">
        <v>168</v>
      </c>
      <c r="E156" s="40">
        <v>115048.84</v>
      </c>
      <c r="F156" s="41">
        <v>0</v>
      </c>
      <c r="G156" s="41">
        <v>115048.84</v>
      </c>
      <c r="H156" s="42">
        <v>64.592828306041483</v>
      </c>
      <c r="I156" s="43">
        <v>1781.1395323161485</v>
      </c>
    </row>
    <row r="157" spans="1:9" x14ac:dyDescent="0.3">
      <c r="A157" s="13">
        <v>7</v>
      </c>
      <c r="B157" s="39">
        <v>928</v>
      </c>
      <c r="C157" s="7">
        <v>7</v>
      </c>
      <c r="D157" s="12" t="s">
        <v>121</v>
      </c>
      <c r="E157" s="40">
        <v>122514.47</v>
      </c>
      <c r="F157" s="41">
        <v>0</v>
      </c>
      <c r="G157" s="41">
        <v>122514.47</v>
      </c>
      <c r="H157" s="42">
        <v>106.19</v>
      </c>
      <c r="I157" s="43">
        <v>1153.7288821922969</v>
      </c>
    </row>
    <row r="158" spans="1:9" x14ac:dyDescent="0.3">
      <c r="A158" s="13">
        <v>7</v>
      </c>
      <c r="B158" s="39">
        <v>929</v>
      </c>
      <c r="C158" s="7">
        <v>8</v>
      </c>
      <c r="D158" s="12" t="s">
        <v>169</v>
      </c>
      <c r="E158" s="40">
        <v>103389.61</v>
      </c>
      <c r="F158" s="41">
        <v>0</v>
      </c>
      <c r="G158" s="41">
        <v>103389.61</v>
      </c>
      <c r="H158" s="42">
        <v>60.740442648064104</v>
      </c>
      <c r="I158" s="43">
        <v>1702.1543718251976</v>
      </c>
    </row>
    <row r="159" spans="1:9" x14ac:dyDescent="0.3">
      <c r="A159" s="13">
        <v>7</v>
      </c>
      <c r="B159" s="39">
        <v>936</v>
      </c>
      <c r="C159" s="7">
        <v>9</v>
      </c>
      <c r="D159" s="12" t="s">
        <v>198</v>
      </c>
      <c r="E159" s="40">
        <v>53619.96</v>
      </c>
      <c r="F159" s="41">
        <v>0</v>
      </c>
      <c r="G159" s="41">
        <v>53619.96</v>
      </c>
      <c r="H159" s="42">
        <v>40.55463906463514</v>
      </c>
      <c r="I159" s="43">
        <v>1322.1658788416689</v>
      </c>
    </row>
    <row r="160" spans="1:9" x14ac:dyDescent="0.3">
      <c r="A160" s="13">
        <v>7</v>
      </c>
      <c r="B160" s="39">
        <v>952</v>
      </c>
      <c r="C160" s="7">
        <v>9</v>
      </c>
      <c r="D160" s="12" t="s">
        <v>199</v>
      </c>
      <c r="E160" s="40">
        <v>93270.18</v>
      </c>
      <c r="F160" s="41">
        <v>7351.4</v>
      </c>
      <c r="G160" s="41">
        <v>85918.78</v>
      </c>
      <c r="H160" s="42">
        <v>54.37</v>
      </c>
      <c r="I160" s="43">
        <v>1580.2608055913188</v>
      </c>
    </row>
    <row r="161" spans="1:9" x14ac:dyDescent="0.3">
      <c r="A161" s="13">
        <v>7</v>
      </c>
      <c r="B161" s="39">
        <v>955</v>
      </c>
      <c r="C161" s="7">
        <v>8</v>
      </c>
      <c r="D161" s="12" t="s">
        <v>170</v>
      </c>
      <c r="E161" s="40">
        <v>47799.46</v>
      </c>
      <c r="F161" s="41">
        <v>0</v>
      </c>
      <c r="G161" s="41">
        <v>47799.46</v>
      </c>
      <c r="H161" s="42">
        <v>293.68775369051053</v>
      </c>
      <c r="I161" s="43">
        <v>162.75605434461283</v>
      </c>
    </row>
    <row r="162" spans="1:9" x14ac:dyDescent="0.3">
      <c r="A162" s="13">
        <v>7</v>
      </c>
      <c r="B162" s="39">
        <v>957</v>
      </c>
      <c r="C162" s="7">
        <v>6</v>
      </c>
      <c r="D162" s="12" t="s">
        <v>89</v>
      </c>
      <c r="E162" s="40">
        <v>42477.919999999998</v>
      </c>
      <c r="F162" s="41">
        <v>0</v>
      </c>
      <c r="G162" s="41">
        <v>42477.919999999998</v>
      </c>
      <c r="H162" s="42">
        <v>78.485820927796993</v>
      </c>
      <c r="I162" s="43">
        <v>541.21775752435008</v>
      </c>
    </row>
    <row r="163" spans="1:9" x14ac:dyDescent="0.3">
      <c r="A163" s="13">
        <v>7</v>
      </c>
      <c r="B163" s="39">
        <v>958</v>
      </c>
      <c r="C163" s="7">
        <v>7</v>
      </c>
      <c r="D163" s="12" t="s">
        <v>122</v>
      </c>
      <c r="E163" s="40">
        <v>208136.67</v>
      </c>
      <c r="F163" s="41">
        <v>78</v>
      </c>
      <c r="G163" s="41">
        <v>208058.67</v>
      </c>
      <c r="H163" s="42">
        <v>390.16299542841006</v>
      </c>
      <c r="I163" s="43">
        <v>533.26089977227514</v>
      </c>
    </row>
    <row r="164" spans="1:9" x14ac:dyDescent="0.3">
      <c r="A164" s="13">
        <v>7</v>
      </c>
      <c r="B164" s="39">
        <v>959</v>
      </c>
      <c r="C164" s="7">
        <v>6</v>
      </c>
      <c r="D164" s="12" t="s">
        <v>90</v>
      </c>
      <c r="E164" s="40">
        <v>116847.69</v>
      </c>
      <c r="F164" s="41">
        <v>0</v>
      </c>
      <c r="G164" s="41">
        <v>116847.69</v>
      </c>
      <c r="H164" s="42">
        <v>242.18896169433989</v>
      </c>
      <c r="I164" s="43">
        <v>482.464969429409</v>
      </c>
    </row>
    <row r="165" spans="1:9" x14ac:dyDescent="0.3">
      <c r="A165" s="13">
        <v>7</v>
      </c>
      <c r="B165" s="39">
        <v>967</v>
      </c>
      <c r="C165" s="7">
        <v>7</v>
      </c>
      <c r="D165" s="12" t="s">
        <v>123</v>
      </c>
      <c r="E165" s="40">
        <v>122703.85</v>
      </c>
      <c r="F165" s="41">
        <v>642.5</v>
      </c>
      <c r="G165" s="41">
        <v>122061.35</v>
      </c>
      <c r="H165" s="42">
        <v>142.38138486135389</v>
      </c>
      <c r="I165" s="43">
        <v>857.28446958750374</v>
      </c>
    </row>
    <row r="166" spans="1:9" x14ac:dyDescent="0.3">
      <c r="A166" s="13">
        <v>7</v>
      </c>
      <c r="B166" s="39">
        <v>970</v>
      </c>
      <c r="C166" s="7">
        <v>6</v>
      </c>
      <c r="D166" s="12" t="s">
        <v>91</v>
      </c>
      <c r="E166" s="40">
        <v>97424.3</v>
      </c>
      <c r="F166" s="41">
        <v>600</v>
      </c>
      <c r="G166" s="41">
        <v>96824.3</v>
      </c>
      <c r="H166" s="42">
        <v>148.60622198730672</v>
      </c>
      <c r="I166" s="43">
        <v>651.54943517957338</v>
      </c>
    </row>
    <row r="167" spans="1:9" x14ac:dyDescent="0.3">
      <c r="A167" s="13">
        <v>8</v>
      </c>
      <c r="B167" s="39">
        <v>971</v>
      </c>
      <c r="C167" s="7">
        <v>7</v>
      </c>
      <c r="D167" s="12" t="s">
        <v>124</v>
      </c>
      <c r="E167" s="40">
        <v>696460.17</v>
      </c>
      <c r="F167" s="41">
        <v>227558.01</v>
      </c>
      <c r="G167" s="41">
        <v>468902.16000000003</v>
      </c>
      <c r="H167" s="42">
        <v>857.56000000000029</v>
      </c>
      <c r="I167" s="43">
        <v>546.78641727692514</v>
      </c>
    </row>
    <row r="168" spans="1:9" x14ac:dyDescent="0.3">
      <c r="A168" s="13">
        <v>8</v>
      </c>
      <c r="B168" s="39">
        <v>973</v>
      </c>
      <c r="C168" s="7">
        <v>8</v>
      </c>
      <c r="D168" s="12" t="s">
        <v>171</v>
      </c>
      <c r="E168" s="40">
        <v>25778.28</v>
      </c>
      <c r="F168" s="41">
        <v>13402.71</v>
      </c>
      <c r="G168" s="41">
        <v>12375.57</v>
      </c>
      <c r="H168" s="42">
        <v>9.7843312848579682</v>
      </c>
      <c r="I168" s="43">
        <v>1264.8355457007247</v>
      </c>
    </row>
    <row r="169" spans="1:9" x14ac:dyDescent="0.3">
      <c r="A169" s="13">
        <v>8</v>
      </c>
      <c r="B169" s="39">
        <v>974</v>
      </c>
      <c r="C169" s="7">
        <v>8</v>
      </c>
      <c r="D169" s="12" t="s">
        <v>172</v>
      </c>
      <c r="E169" s="40">
        <v>105680.68</v>
      </c>
      <c r="F169" s="41">
        <v>0</v>
      </c>
      <c r="G169" s="41">
        <v>105680.68</v>
      </c>
      <c r="H169" s="42">
        <v>9.0644368422997097</v>
      </c>
      <c r="I169" s="43">
        <v>11658.824683606939</v>
      </c>
    </row>
    <row r="170" spans="1:9" x14ac:dyDescent="0.3">
      <c r="A170" s="13">
        <v>8</v>
      </c>
      <c r="B170" s="39">
        <v>975</v>
      </c>
      <c r="C170" s="7">
        <v>7</v>
      </c>
      <c r="D170" s="12" t="s">
        <v>125</v>
      </c>
      <c r="E170" s="40">
        <v>91442.69</v>
      </c>
      <c r="F170" s="41">
        <v>0</v>
      </c>
      <c r="G170" s="41">
        <v>91442.69</v>
      </c>
      <c r="H170" s="42">
        <v>28.92775565345455</v>
      </c>
      <c r="I170" s="43">
        <v>3161.0710175879103</v>
      </c>
    </row>
    <row r="171" spans="1:9" x14ac:dyDescent="0.3">
      <c r="A171" s="13">
        <v>8</v>
      </c>
      <c r="B171" s="39">
        <v>978</v>
      </c>
      <c r="C171" s="7">
        <v>8</v>
      </c>
      <c r="D171" s="12" t="s">
        <v>173</v>
      </c>
      <c r="E171" s="40">
        <v>79112.649999999994</v>
      </c>
      <c r="F171" s="41">
        <v>0</v>
      </c>
      <c r="G171" s="41">
        <v>79112.649999999994</v>
      </c>
      <c r="H171" s="42">
        <v>8.9564812272040477</v>
      </c>
      <c r="I171" s="43">
        <v>8833.0057299407363</v>
      </c>
    </row>
    <row r="172" spans="1:9" x14ac:dyDescent="0.3">
      <c r="A172" s="13">
        <v>8</v>
      </c>
      <c r="B172" s="39">
        <v>980</v>
      </c>
      <c r="C172" s="7">
        <v>6</v>
      </c>
      <c r="D172" s="12" t="s">
        <v>92</v>
      </c>
      <c r="E172" s="40">
        <v>46936.86</v>
      </c>
      <c r="F172" s="41">
        <v>0</v>
      </c>
      <c r="G172" s="41">
        <v>46936.86</v>
      </c>
      <c r="H172" s="42">
        <v>36.875010757739695</v>
      </c>
      <c r="I172" s="43">
        <v>1272.86362866073</v>
      </c>
    </row>
    <row r="173" spans="1:9" x14ac:dyDescent="0.3">
      <c r="A173" s="13">
        <v>8</v>
      </c>
      <c r="B173" s="39">
        <v>981</v>
      </c>
      <c r="C173" s="7">
        <v>7</v>
      </c>
      <c r="D173" s="12" t="s">
        <v>126</v>
      </c>
      <c r="E173" s="40">
        <v>332764.62</v>
      </c>
      <c r="F173" s="41">
        <v>27550.59</v>
      </c>
      <c r="G173" s="41">
        <v>305214.02999999997</v>
      </c>
      <c r="H173" s="42">
        <v>217.38959973138395</v>
      </c>
      <c r="I173" s="43">
        <v>1403.9955470599132</v>
      </c>
    </row>
    <row r="174" spans="1:9" x14ac:dyDescent="0.3">
      <c r="A174" s="13">
        <v>8</v>
      </c>
      <c r="B174" s="39">
        <v>982</v>
      </c>
      <c r="C174" s="7">
        <v>9</v>
      </c>
      <c r="D174" s="12" t="s">
        <v>200</v>
      </c>
      <c r="E174" s="40">
        <v>81901.48</v>
      </c>
      <c r="F174" s="41">
        <v>0</v>
      </c>
      <c r="G174" s="41">
        <v>81901.48</v>
      </c>
      <c r="H174" s="42">
        <v>35.597552479118562</v>
      </c>
      <c r="I174" s="43">
        <v>2300.7615494925726</v>
      </c>
    </row>
    <row r="175" spans="1:9" x14ac:dyDescent="0.3">
      <c r="A175" s="13">
        <v>8</v>
      </c>
      <c r="B175" s="39">
        <v>983</v>
      </c>
      <c r="C175" s="7">
        <v>7</v>
      </c>
      <c r="D175" s="12" t="s">
        <v>127</v>
      </c>
      <c r="E175" s="40">
        <v>51583.25</v>
      </c>
      <c r="F175" s="41">
        <v>0</v>
      </c>
      <c r="G175" s="41">
        <v>51583.25</v>
      </c>
      <c r="H175" s="42">
        <v>85.84662365102588</v>
      </c>
      <c r="I175" s="43">
        <v>600.87686394855177</v>
      </c>
    </row>
    <row r="176" spans="1:9" x14ac:dyDescent="0.3">
      <c r="A176" s="13">
        <v>8</v>
      </c>
      <c r="B176" s="39">
        <v>984</v>
      </c>
      <c r="C176" s="7">
        <v>7</v>
      </c>
      <c r="D176" s="12" t="s">
        <v>128</v>
      </c>
      <c r="E176" s="40">
        <v>14020.71</v>
      </c>
      <c r="F176" s="41">
        <v>0</v>
      </c>
      <c r="G176" s="41">
        <v>14020.71</v>
      </c>
      <c r="H176" s="42">
        <v>38.297245658716264</v>
      </c>
      <c r="I176" s="43">
        <v>366.10230732895945</v>
      </c>
    </row>
    <row r="177" spans="1:9" x14ac:dyDescent="0.3">
      <c r="A177" s="13">
        <v>8</v>
      </c>
      <c r="B177" s="39">
        <v>985</v>
      </c>
      <c r="C177" s="7">
        <v>8</v>
      </c>
      <c r="D177" s="12" t="s">
        <v>174</v>
      </c>
      <c r="E177" s="40">
        <v>360440.85</v>
      </c>
      <c r="F177" s="41">
        <v>0</v>
      </c>
      <c r="G177" s="41">
        <v>360440.85</v>
      </c>
      <c r="H177" s="42">
        <v>121.43730627284791</v>
      </c>
      <c r="I177" s="43">
        <v>2968.1229027771242</v>
      </c>
    </row>
    <row r="178" spans="1:9" x14ac:dyDescent="0.3">
      <c r="A178" s="13">
        <v>8</v>
      </c>
      <c r="B178" s="39">
        <v>986</v>
      </c>
      <c r="C178" s="7">
        <v>6</v>
      </c>
      <c r="D178" s="12" t="s">
        <v>93</v>
      </c>
      <c r="E178" s="40">
        <v>61639.61</v>
      </c>
      <c r="F178" s="41">
        <v>0</v>
      </c>
      <c r="G178" s="41">
        <v>61639.61</v>
      </c>
      <c r="H178" s="42">
        <v>12.189378435111168</v>
      </c>
      <c r="I178" s="43">
        <v>5056.8296265582176</v>
      </c>
    </row>
    <row r="179" spans="1:9" x14ac:dyDescent="0.3">
      <c r="A179" s="13">
        <v>8</v>
      </c>
      <c r="B179" s="39">
        <v>987</v>
      </c>
      <c r="C179" s="7">
        <v>9</v>
      </c>
      <c r="D179" s="12" t="s">
        <v>201</v>
      </c>
      <c r="E179" s="40">
        <v>84019.85</v>
      </c>
      <c r="F179" s="41">
        <v>0</v>
      </c>
      <c r="G179" s="41">
        <v>84019.85</v>
      </c>
      <c r="H179" s="42">
        <v>252.58401893254376</v>
      </c>
      <c r="I179" s="43">
        <v>332.64119541323288</v>
      </c>
    </row>
    <row r="180" spans="1:9" x14ac:dyDescent="0.3">
      <c r="A180" s="13">
        <v>8</v>
      </c>
      <c r="B180" s="39">
        <v>988</v>
      </c>
      <c r="C180" s="7">
        <v>6</v>
      </c>
      <c r="D180" s="12" t="s">
        <v>94</v>
      </c>
      <c r="E180" s="40">
        <v>135404.57999999999</v>
      </c>
      <c r="F180" s="41">
        <v>0</v>
      </c>
      <c r="G180" s="41">
        <v>135404.57999999999</v>
      </c>
      <c r="H180" s="42">
        <v>69.020457071318646</v>
      </c>
      <c r="I180" s="43">
        <v>1961.8035832490477</v>
      </c>
    </row>
    <row r="181" spans="1:9" x14ac:dyDescent="0.3">
      <c r="A181" s="13">
        <v>8</v>
      </c>
      <c r="B181" s="39">
        <v>989</v>
      </c>
      <c r="C181" s="7">
        <v>6</v>
      </c>
      <c r="D181" s="12" t="s">
        <v>95</v>
      </c>
      <c r="E181" s="40">
        <v>334687.49</v>
      </c>
      <c r="F181" s="41">
        <v>28367.34</v>
      </c>
      <c r="G181" s="41">
        <v>306320.14999999997</v>
      </c>
      <c r="H181" s="42">
        <v>191.2333633180555</v>
      </c>
      <c r="I181" s="43">
        <v>1601.8133273665978</v>
      </c>
    </row>
    <row r="182" spans="1:9" x14ac:dyDescent="0.3">
      <c r="A182" s="13">
        <v>8</v>
      </c>
      <c r="B182" s="39"/>
      <c r="C182" s="7"/>
      <c r="D182" s="12"/>
      <c r="E182" s="40"/>
      <c r="F182" s="41"/>
      <c r="G182" s="41"/>
      <c r="H182" s="42"/>
      <c r="I182" s="43"/>
    </row>
    <row r="183" spans="1:9" x14ac:dyDescent="0.3">
      <c r="A183" s="13">
        <v>8</v>
      </c>
      <c r="B183" s="39"/>
      <c r="C183" s="7"/>
      <c r="D183" s="12"/>
      <c r="E183" s="40"/>
      <c r="F183" s="41"/>
      <c r="G183" s="41"/>
      <c r="H183" s="42"/>
      <c r="I183" s="43"/>
    </row>
    <row r="184" spans="1:9" x14ac:dyDescent="0.3">
      <c r="A184" s="13">
        <v>8</v>
      </c>
      <c r="B184" s="39"/>
      <c r="C184" s="7"/>
      <c r="D184" s="12"/>
      <c r="E184" s="40"/>
      <c r="F184" s="41"/>
      <c r="G184" s="41"/>
      <c r="H184" s="42"/>
      <c r="I184" s="43"/>
    </row>
    <row r="185" spans="1:9" x14ac:dyDescent="0.3">
      <c r="A185" s="13">
        <v>8</v>
      </c>
      <c r="B185" s="39"/>
      <c r="C185" s="7"/>
      <c r="D185" s="12"/>
      <c r="E185" s="40"/>
      <c r="F185" s="41"/>
      <c r="G185" s="41"/>
      <c r="H185" s="42"/>
      <c r="I185" s="43"/>
    </row>
    <row r="186" spans="1:9" x14ac:dyDescent="0.3">
      <c r="A186" s="13">
        <v>8</v>
      </c>
      <c r="B186" s="39"/>
      <c r="C186" s="7"/>
      <c r="D186" s="12"/>
      <c r="E186" s="40"/>
      <c r="F186" s="41"/>
      <c r="G186" s="41"/>
      <c r="H186" s="42"/>
      <c r="I186" s="43"/>
    </row>
    <row r="187" spans="1:9" x14ac:dyDescent="0.3">
      <c r="A187" s="13">
        <v>8</v>
      </c>
      <c r="B187" s="39"/>
      <c r="C187" s="7"/>
      <c r="D187" s="12"/>
      <c r="E187" s="40"/>
      <c r="F187" s="41"/>
      <c r="G187" s="41"/>
      <c r="H187" s="42"/>
      <c r="I187" s="43"/>
    </row>
    <row r="188" spans="1:9" x14ac:dyDescent="0.3">
      <c r="A188" s="13">
        <v>8</v>
      </c>
      <c r="B188" s="39"/>
      <c r="C188" s="7"/>
      <c r="D188" s="12"/>
      <c r="E188" s="40"/>
      <c r="F188" s="41"/>
      <c r="G188" s="41"/>
      <c r="H188" s="42"/>
      <c r="I188" s="43"/>
    </row>
    <row r="189" spans="1:9" x14ac:dyDescent="0.3">
      <c r="A189" s="13">
        <v>8</v>
      </c>
      <c r="B189" s="39"/>
      <c r="C189" s="7"/>
      <c r="D189" s="12"/>
      <c r="E189" s="40"/>
      <c r="F189" s="41"/>
      <c r="G189" s="41"/>
      <c r="H189" s="42"/>
      <c r="I189" s="43"/>
    </row>
    <row r="190" spans="1:9" x14ac:dyDescent="0.3">
      <c r="A190" s="13">
        <v>8</v>
      </c>
      <c r="B190" s="39"/>
      <c r="C190" s="7"/>
      <c r="D190" s="12"/>
      <c r="E190" s="40"/>
      <c r="F190" s="41"/>
      <c r="G190" s="41"/>
      <c r="H190" s="42"/>
      <c r="I190" s="43"/>
    </row>
    <row r="191" spans="1:9" x14ac:dyDescent="0.3">
      <c r="A191" s="13">
        <v>8</v>
      </c>
      <c r="B191" s="39"/>
      <c r="C191" s="7"/>
      <c r="D191" s="12"/>
      <c r="E191" s="40"/>
      <c r="F191" s="41"/>
      <c r="G191" s="41"/>
      <c r="H191" s="42"/>
      <c r="I191" s="43"/>
    </row>
    <row r="192" spans="1:9" x14ac:dyDescent="0.3">
      <c r="A192" s="13"/>
      <c r="B192" s="39"/>
      <c r="C192" s="7"/>
      <c r="D192" s="12"/>
      <c r="E192" s="40"/>
      <c r="F192" s="41"/>
      <c r="G192" s="41"/>
      <c r="H192" s="42"/>
      <c r="I192" s="43"/>
    </row>
    <row r="193" spans="1:9" x14ac:dyDescent="0.3">
      <c r="A193" s="13">
        <v>8</v>
      </c>
      <c r="B193" s="39"/>
      <c r="C193" s="7"/>
      <c r="D193" s="12"/>
      <c r="E193" s="40"/>
      <c r="F193" s="41"/>
      <c r="G193" s="41"/>
      <c r="H193" s="42"/>
      <c r="I193" s="43"/>
    </row>
    <row r="194" spans="1:9" x14ac:dyDescent="0.3">
      <c r="A194" s="13">
        <v>8</v>
      </c>
      <c r="B194" s="39"/>
      <c r="C194" s="7"/>
      <c r="D194" s="12"/>
      <c r="E194" s="40"/>
      <c r="F194" s="41"/>
      <c r="G194" s="41"/>
      <c r="H194" s="42"/>
      <c r="I194" s="43"/>
    </row>
    <row r="195" spans="1:9" x14ac:dyDescent="0.3">
      <c r="A195" s="13">
        <v>8</v>
      </c>
      <c r="B195" s="39"/>
      <c r="C195" s="7"/>
      <c r="D195" s="12"/>
      <c r="E195" s="40"/>
      <c r="F195" s="41"/>
      <c r="G195" s="41"/>
      <c r="H195" s="42"/>
      <c r="I195" s="43"/>
    </row>
    <row r="196" spans="1:9" x14ac:dyDescent="0.3">
      <c r="A196" s="13">
        <v>8</v>
      </c>
      <c r="B196" s="39"/>
      <c r="C196" s="7"/>
      <c r="D196" s="12"/>
      <c r="E196" s="40"/>
      <c r="F196" s="41"/>
      <c r="G196" s="41"/>
      <c r="H196" s="42"/>
      <c r="I196" s="43"/>
    </row>
    <row r="197" spans="1:9" x14ac:dyDescent="0.3">
      <c r="A197" s="13">
        <v>8</v>
      </c>
      <c r="B197" s="39"/>
      <c r="C197" s="7"/>
      <c r="D197" s="12"/>
      <c r="E197" s="40"/>
      <c r="F197" s="41"/>
      <c r="G197" s="41"/>
      <c r="H197" s="42"/>
      <c r="I197" s="43"/>
    </row>
    <row r="198" spans="1:9" x14ac:dyDescent="0.3">
      <c r="A198" s="13">
        <v>8</v>
      </c>
      <c r="B198" s="39"/>
      <c r="C198" s="7"/>
      <c r="D198" s="12"/>
      <c r="E198" s="40"/>
      <c r="F198" s="41"/>
      <c r="G198" s="41"/>
      <c r="H198" s="42"/>
      <c r="I198" s="43"/>
    </row>
    <row r="199" spans="1:9" x14ac:dyDescent="0.3">
      <c r="A199" s="13">
        <v>8</v>
      </c>
      <c r="B199" s="39"/>
      <c r="C199" s="7"/>
      <c r="D199" s="12"/>
      <c r="E199" s="40"/>
      <c r="F199" s="41"/>
      <c r="G199" s="41"/>
      <c r="H199" s="42"/>
      <c r="I199" s="43"/>
    </row>
    <row r="200" spans="1:9" x14ac:dyDescent="0.3">
      <c r="A200" s="13">
        <v>8</v>
      </c>
      <c r="B200" s="39"/>
      <c r="C200" s="7"/>
      <c r="D200" s="12"/>
      <c r="E200" s="40"/>
      <c r="F200" s="41"/>
      <c r="G200" s="41"/>
      <c r="H200" s="42"/>
      <c r="I200" s="43"/>
    </row>
    <row r="201" spans="1:9" x14ac:dyDescent="0.3">
      <c r="A201" s="13">
        <v>8</v>
      </c>
      <c r="B201" s="39"/>
      <c r="C201" s="7"/>
      <c r="D201" s="12"/>
      <c r="E201" s="40"/>
      <c r="F201" s="41"/>
      <c r="G201" s="41"/>
      <c r="H201" s="42"/>
      <c r="I201" s="43"/>
    </row>
    <row r="202" spans="1:9" x14ac:dyDescent="0.3">
      <c r="A202" s="13">
        <v>8</v>
      </c>
      <c r="B202" s="39"/>
      <c r="C202" s="7"/>
      <c r="D202" s="12"/>
      <c r="E202" s="40"/>
      <c r="F202" s="41"/>
      <c r="G202" s="41"/>
      <c r="H202" s="42"/>
      <c r="I202" s="43"/>
    </row>
    <row r="203" spans="1:9" x14ac:dyDescent="0.3">
      <c r="A203" s="13">
        <v>8</v>
      </c>
      <c r="B203" s="39"/>
      <c r="C203" s="7"/>
      <c r="D203" s="12"/>
      <c r="E203" s="40"/>
      <c r="F203" s="41"/>
      <c r="G203" s="41"/>
      <c r="H203" s="42"/>
      <c r="I203" s="43"/>
    </row>
    <row r="204" spans="1:9" x14ac:dyDescent="0.3">
      <c r="A204" s="13">
        <v>8</v>
      </c>
      <c r="B204" s="39"/>
      <c r="C204" s="7"/>
      <c r="D204" s="12"/>
      <c r="E204" s="40"/>
      <c r="F204" s="41"/>
      <c r="G204" s="41"/>
      <c r="H204" s="42"/>
      <c r="I204" s="43"/>
    </row>
    <row r="205" spans="1:9" x14ac:dyDescent="0.3">
      <c r="A205" s="13">
        <v>8</v>
      </c>
      <c r="B205" s="39"/>
      <c r="C205" s="7"/>
      <c r="D205" s="12"/>
      <c r="E205" s="40"/>
      <c r="F205" s="41"/>
      <c r="G205" s="41"/>
      <c r="H205" s="42"/>
      <c r="I205" s="43"/>
    </row>
    <row r="206" spans="1:9" x14ac:dyDescent="0.3">
      <c r="A206" s="13">
        <v>8</v>
      </c>
      <c r="B206" s="39"/>
      <c r="C206" s="7"/>
      <c r="D206" s="12"/>
      <c r="E206" s="40"/>
      <c r="F206" s="41"/>
      <c r="G206" s="41"/>
      <c r="H206" s="42"/>
      <c r="I206" s="43"/>
    </row>
    <row r="207" spans="1:9" x14ac:dyDescent="0.3">
      <c r="A207" s="13">
        <v>8</v>
      </c>
      <c r="B207" s="39"/>
      <c r="C207" s="7"/>
      <c r="D207" s="12"/>
      <c r="E207" s="40"/>
      <c r="F207" s="41"/>
      <c r="G207" s="41"/>
      <c r="H207" s="42"/>
      <c r="I207" s="43"/>
    </row>
    <row r="208" spans="1:9" x14ac:dyDescent="0.3">
      <c r="A208" s="13">
        <v>8</v>
      </c>
      <c r="B208" s="39"/>
      <c r="C208" s="7"/>
      <c r="D208" s="12"/>
      <c r="E208" s="40"/>
      <c r="F208" s="41"/>
      <c r="G208" s="41"/>
      <c r="H208" s="42"/>
      <c r="I208" s="43"/>
    </row>
    <row r="209" spans="1:9" x14ac:dyDescent="0.3">
      <c r="A209" s="13">
        <v>8</v>
      </c>
      <c r="B209" s="39"/>
      <c r="C209" s="7"/>
      <c r="D209" s="12"/>
      <c r="E209" s="40"/>
      <c r="F209" s="41"/>
      <c r="G209" s="41"/>
      <c r="H209" s="42"/>
      <c r="I209" s="43"/>
    </row>
    <row r="210" spans="1:9" x14ac:dyDescent="0.3">
      <c r="A210" s="13">
        <v>8</v>
      </c>
      <c r="B210" s="39"/>
      <c r="C210" s="7"/>
      <c r="D210" s="12"/>
      <c r="E210" s="40"/>
      <c r="F210" s="41"/>
      <c r="G210" s="41"/>
      <c r="H210" s="42"/>
      <c r="I210" s="43"/>
    </row>
    <row r="211" spans="1:9" x14ac:dyDescent="0.3">
      <c r="A211" s="13">
        <v>8</v>
      </c>
      <c r="B211" s="39"/>
      <c r="C211" s="7"/>
      <c r="D211" s="12"/>
      <c r="E211" s="40"/>
      <c r="F211" s="41"/>
      <c r="G211" s="41"/>
      <c r="H211" s="42"/>
      <c r="I211" s="43"/>
    </row>
    <row r="212" spans="1:9" x14ac:dyDescent="0.3">
      <c r="A212" s="13">
        <v>8</v>
      </c>
      <c r="B212" s="39"/>
      <c r="C212" s="7"/>
      <c r="D212" s="12"/>
      <c r="E212" s="40"/>
      <c r="F212" s="41"/>
      <c r="G212" s="41"/>
      <c r="H212" s="42"/>
      <c r="I212" s="43"/>
    </row>
    <row r="213" spans="1:9" x14ac:dyDescent="0.3">
      <c r="A213" s="13">
        <v>8</v>
      </c>
      <c r="B213" s="39"/>
      <c r="C213" s="7"/>
      <c r="D213" s="12"/>
      <c r="E213" s="40"/>
      <c r="F213" s="41"/>
      <c r="G213" s="41"/>
      <c r="H213" s="42"/>
      <c r="I213" s="43"/>
    </row>
    <row r="214" spans="1:9" x14ac:dyDescent="0.3">
      <c r="A214" s="13">
        <v>8</v>
      </c>
      <c r="B214" s="39"/>
      <c r="C214" s="7"/>
      <c r="D214" s="12"/>
      <c r="E214" s="40"/>
      <c r="F214" s="41"/>
      <c r="G214" s="41"/>
      <c r="H214" s="42"/>
      <c r="I214" s="43"/>
    </row>
    <row r="215" spans="1:9" x14ac:dyDescent="0.3">
      <c r="A215" s="13">
        <v>8</v>
      </c>
      <c r="B215" s="39"/>
      <c r="C215" s="7"/>
      <c r="D215" s="12"/>
      <c r="E215" s="40"/>
      <c r="F215" s="41"/>
      <c r="G215" s="41"/>
      <c r="H215" s="42"/>
      <c r="I215" s="43"/>
    </row>
    <row r="216" spans="1:9" x14ac:dyDescent="0.3">
      <c r="A216" s="13">
        <v>8</v>
      </c>
      <c r="B216" s="39"/>
      <c r="C216" s="7"/>
      <c r="D216" s="12"/>
      <c r="E216" s="40"/>
      <c r="F216" s="41"/>
      <c r="G216" s="41"/>
      <c r="H216" s="42"/>
      <c r="I216" s="43"/>
    </row>
    <row r="217" spans="1:9" x14ac:dyDescent="0.3">
      <c r="A217" s="13">
        <v>8</v>
      </c>
      <c r="B217" s="39"/>
      <c r="C217" s="7"/>
      <c r="D217" s="12"/>
      <c r="E217" s="40"/>
      <c r="F217" s="41"/>
      <c r="G217" s="41"/>
      <c r="H217" s="42"/>
      <c r="I217" s="43"/>
    </row>
    <row r="218" spans="1:9" x14ac:dyDescent="0.3">
      <c r="A218" s="13">
        <v>8</v>
      </c>
      <c r="B218" s="39"/>
      <c r="C218" s="7"/>
      <c r="D218" s="12"/>
      <c r="E218" s="40"/>
      <c r="F218" s="41"/>
      <c r="G218" s="41"/>
      <c r="H218" s="42"/>
      <c r="I218" s="43"/>
    </row>
    <row r="219" spans="1:9" x14ac:dyDescent="0.3">
      <c r="A219" s="13">
        <v>9</v>
      </c>
      <c r="B219" s="39"/>
      <c r="C219" s="7"/>
      <c r="D219" s="12"/>
      <c r="E219" s="40"/>
      <c r="F219" s="41"/>
      <c r="G219" s="41"/>
      <c r="H219" s="42"/>
      <c r="I219" s="43"/>
    </row>
    <row r="220" spans="1:9" x14ac:dyDescent="0.3">
      <c r="A220" s="13">
        <v>9</v>
      </c>
      <c r="B220" s="39"/>
      <c r="C220" s="7"/>
      <c r="D220" s="12"/>
      <c r="E220" s="40"/>
      <c r="F220" s="41"/>
      <c r="G220" s="41"/>
      <c r="H220" s="42"/>
      <c r="I220" s="43"/>
    </row>
    <row r="221" spans="1:9" x14ac:dyDescent="0.3">
      <c r="A221" s="13">
        <v>9</v>
      </c>
      <c r="B221" s="39"/>
      <c r="C221" s="7"/>
      <c r="D221" s="12"/>
      <c r="E221" s="40"/>
      <c r="F221" s="41"/>
      <c r="G221" s="41"/>
      <c r="H221" s="42"/>
      <c r="I221" s="43"/>
    </row>
    <row r="222" spans="1:9" x14ac:dyDescent="0.3">
      <c r="A222" s="13">
        <v>9</v>
      </c>
      <c r="B222" s="39"/>
      <c r="C222" s="7"/>
      <c r="D222" s="12"/>
      <c r="E222" s="40"/>
      <c r="F222" s="41"/>
      <c r="G222" s="41"/>
      <c r="H222" s="42"/>
      <c r="I222" s="43"/>
    </row>
    <row r="223" spans="1:9" x14ac:dyDescent="0.3">
      <c r="A223" s="13">
        <v>9</v>
      </c>
      <c r="B223" s="39"/>
      <c r="C223" s="7"/>
      <c r="D223" s="12"/>
      <c r="E223" s="40"/>
      <c r="F223" s="41"/>
      <c r="G223" s="41"/>
      <c r="H223" s="42"/>
      <c r="I223" s="43"/>
    </row>
    <row r="224" spans="1:9" x14ac:dyDescent="0.3">
      <c r="A224" s="13">
        <v>9</v>
      </c>
      <c r="B224" s="39"/>
      <c r="C224" s="7"/>
      <c r="D224" s="12"/>
      <c r="E224" s="40"/>
      <c r="F224" s="41"/>
      <c r="G224" s="41"/>
      <c r="H224" s="42"/>
      <c r="I224" s="43"/>
    </row>
    <row r="225" spans="1:9" x14ac:dyDescent="0.3">
      <c r="A225" s="13">
        <v>9</v>
      </c>
      <c r="B225" s="39"/>
      <c r="C225" s="7"/>
      <c r="D225" s="12"/>
      <c r="E225" s="40"/>
      <c r="F225" s="41"/>
      <c r="G225" s="41"/>
      <c r="H225" s="42"/>
      <c r="I225" s="43"/>
    </row>
    <row r="226" spans="1:9" x14ac:dyDescent="0.3">
      <c r="A226" s="13">
        <v>9</v>
      </c>
      <c r="B226" s="39"/>
      <c r="C226" s="7"/>
      <c r="D226" s="12"/>
      <c r="E226" s="40"/>
      <c r="F226" s="41"/>
      <c r="G226" s="41"/>
      <c r="H226" s="42"/>
      <c r="I226" s="43"/>
    </row>
    <row r="227" spans="1:9" x14ac:dyDescent="0.3">
      <c r="A227" s="13">
        <v>9</v>
      </c>
      <c r="B227" s="39"/>
      <c r="C227" s="7"/>
      <c r="D227" s="12"/>
      <c r="E227" s="40"/>
      <c r="F227" s="41"/>
      <c r="G227" s="41"/>
      <c r="H227" s="42"/>
      <c r="I227" s="43"/>
    </row>
    <row r="228" spans="1:9" x14ac:dyDescent="0.3">
      <c r="A228" s="13">
        <v>9</v>
      </c>
      <c r="B228" s="39"/>
      <c r="C228" s="7"/>
      <c r="D228" s="12"/>
      <c r="E228" s="40"/>
      <c r="F228" s="41"/>
      <c r="G228" s="41"/>
      <c r="H228" s="42"/>
      <c r="I228" s="43"/>
    </row>
    <row r="229" spans="1:9" x14ac:dyDescent="0.3">
      <c r="A229" s="13">
        <v>9</v>
      </c>
      <c r="B229" s="39"/>
      <c r="C229" s="7"/>
      <c r="D229" s="12"/>
      <c r="E229" s="40"/>
      <c r="F229" s="41"/>
      <c r="G229" s="41"/>
      <c r="H229" s="42"/>
      <c r="I229" s="43"/>
    </row>
    <row r="230" spans="1:9" x14ac:dyDescent="0.3">
      <c r="A230" s="13">
        <v>9</v>
      </c>
      <c r="B230" s="39"/>
      <c r="C230" s="7"/>
      <c r="D230" s="12"/>
      <c r="E230" s="40"/>
      <c r="F230" s="41"/>
      <c r="G230" s="41"/>
      <c r="H230" s="42"/>
      <c r="I230" s="43"/>
    </row>
    <row r="231" spans="1:9" x14ac:dyDescent="0.3">
      <c r="A231" s="13">
        <v>9</v>
      </c>
      <c r="B231" s="39"/>
      <c r="C231" s="7"/>
      <c r="D231" s="12"/>
      <c r="E231" s="40"/>
      <c r="F231" s="41"/>
      <c r="G231" s="41"/>
      <c r="H231" s="42"/>
      <c r="I231" s="43"/>
    </row>
    <row r="232" spans="1:9" x14ac:dyDescent="0.3">
      <c r="A232" s="13">
        <v>9</v>
      </c>
      <c r="B232" s="39"/>
      <c r="C232" s="7"/>
      <c r="D232" s="12"/>
      <c r="E232" s="40"/>
      <c r="F232" s="41"/>
      <c r="G232" s="41"/>
      <c r="H232" s="42"/>
      <c r="I232" s="43"/>
    </row>
    <row r="233" spans="1:9" x14ac:dyDescent="0.3">
      <c r="A233" s="13">
        <v>9</v>
      </c>
      <c r="B233" s="39"/>
      <c r="C233" s="7"/>
      <c r="D233" s="12"/>
      <c r="E233" s="40"/>
      <c r="F233" s="41"/>
      <c r="G233" s="41"/>
      <c r="H233" s="42"/>
      <c r="I233" s="43"/>
    </row>
    <row r="234" spans="1:9" x14ac:dyDescent="0.3">
      <c r="A234" s="13">
        <v>9</v>
      </c>
      <c r="B234" s="39"/>
      <c r="C234" s="7"/>
      <c r="D234" s="12"/>
      <c r="E234" s="40"/>
      <c r="F234" s="41"/>
      <c r="G234" s="41"/>
      <c r="H234" s="42"/>
      <c r="I234" s="43"/>
    </row>
    <row r="235" spans="1:9" x14ac:dyDescent="0.3">
      <c r="A235" s="13">
        <v>9</v>
      </c>
      <c r="B235" s="39"/>
      <c r="C235" s="7"/>
      <c r="D235" s="12"/>
      <c r="E235" s="40"/>
      <c r="F235" s="41"/>
      <c r="G235" s="41"/>
      <c r="H235" s="42"/>
      <c r="I235" s="43"/>
    </row>
    <row r="236" spans="1:9" x14ac:dyDescent="0.3">
      <c r="A236" s="13">
        <v>9</v>
      </c>
      <c r="B236" s="39"/>
      <c r="C236" s="7"/>
      <c r="D236" s="12"/>
      <c r="E236" s="40"/>
      <c r="F236" s="41"/>
      <c r="G236" s="41"/>
      <c r="H236" s="42"/>
      <c r="I236" s="43"/>
    </row>
    <row r="237" spans="1:9" x14ac:dyDescent="0.3">
      <c r="A237" s="13"/>
      <c r="B237" s="39"/>
      <c r="C237" s="7"/>
      <c r="D237" s="12"/>
      <c r="E237" s="40"/>
      <c r="F237" s="41"/>
      <c r="G237" s="41"/>
      <c r="H237" s="42"/>
      <c r="I237" s="43"/>
    </row>
    <row r="238" spans="1:9" x14ac:dyDescent="0.3">
      <c r="A238" s="13"/>
      <c r="B238" s="39"/>
      <c r="C238" s="7"/>
      <c r="D238" s="12"/>
      <c r="E238" s="40"/>
      <c r="F238" s="41"/>
      <c r="G238" s="41"/>
      <c r="H238" s="42"/>
      <c r="I238" s="43"/>
    </row>
    <row r="239" spans="1:9" x14ac:dyDescent="0.3">
      <c r="A239" s="13"/>
      <c r="B239" s="39"/>
      <c r="C239" s="7"/>
      <c r="D239" s="12"/>
      <c r="E239" s="40"/>
      <c r="F239" s="41"/>
      <c r="G239" s="41"/>
      <c r="H239" s="42"/>
      <c r="I239" s="43"/>
    </row>
    <row r="240" spans="1:9" x14ac:dyDescent="0.3">
      <c r="A240" s="13"/>
      <c r="B240" s="39"/>
      <c r="C240" s="7"/>
      <c r="D240" s="12"/>
      <c r="E240" s="40"/>
      <c r="F240" s="41"/>
      <c r="G240" s="41"/>
      <c r="H240" s="42"/>
      <c r="I240" s="43"/>
    </row>
    <row r="241" spans="1:9" x14ac:dyDescent="0.3">
      <c r="A241" s="13"/>
      <c r="B241" s="39"/>
      <c r="C241" s="7"/>
      <c r="D241" s="12"/>
      <c r="E241" s="40"/>
      <c r="F241" s="41"/>
      <c r="G241" s="41"/>
      <c r="H241" s="42"/>
      <c r="I241" s="43"/>
    </row>
    <row r="242" spans="1:9" x14ac:dyDescent="0.3">
      <c r="B242" s="39"/>
      <c r="C242" s="7"/>
      <c r="D242" s="12"/>
      <c r="E242" s="40"/>
      <c r="F242" s="41"/>
      <c r="G242" s="41"/>
      <c r="H242" s="42"/>
      <c r="I242" s="43"/>
    </row>
    <row r="243" spans="1:9" x14ac:dyDescent="0.3">
      <c r="B243" s="39"/>
      <c r="C243" s="7"/>
      <c r="D243" s="12"/>
      <c r="E243" s="40"/>
      <c r="F243" s="41"/>
      <c r="G243" s="41"/>
      <c r="H243" s="42"/>
      <c r="I243" s="43"/>
    </row>
    <row r="244" spans="1:9" x14ac:dyDescent="0.3">
      <c r="B244" s="39"/>
      <c r="C244" s="7"/>
      <c r="D244" s="12"/>
      <c r="E244" s="40"/>
      <c r="F244" s="41"/>
      <c r="G244" s="41"/>
      <c r="H244" s="42"/>
      <c r="I244" s="43"/>
    </row>
    <row r="245" spans="1:9" x14ac:dyDescent="0.3">
      <c r="B245" s="39"/>
      <c r="C245" s="7"/>
      <c r="D245" s="12"/>
      <c r="E245" s="40"/>
      <c r="F245" s="41"/>
      <c r="G245" s="41"/>
      <c r="H245" s="42"/>
      <c r="I245" s="43"/>
    </row>
    <row r="246" spans="1:9" x14ac:dyDescent="0.3">
      <c r="B246" s="39"/>
      <c r="C246" s="7"/>
      <c r="D246" s="12"/>
      <c r="E246" s="40"/>
      <c r="F246" s="41"/>
      <c r="G246" s="41"/>
      <c r="H246" s="42"/>
      <c r="I246" s="43"/>
    </row>
    <row r="247" spans="1:9" x14ac:dyDescent="0.3">
      <c r="B247" s="39"/>
      <c r="C247" s="7"/>
      <c r="D247" s="12"/>
      <c r="E247" s="40"/>
      <c r="F247" s="41"/>
      <c r="G247" s="41"/>
      <c r="H247" s="42"/>
      <c r="I247" s="43"/>
    </row>
    <row r="248" spans="1:9" x14ac:dyDescent="0.3">
      <c r="B248" s="39"/>
      <c r="C248" s="7"/>
      <c r="D248" s="12"/>
      <c r="E248" s="40"/>
      <c r="F248" s="41"/>
      <c r="G248" s="41"/>
      <c r="H248" s="42"/>
      <c r="I248" s="43"/>
    </row>
    <row r="249" spans="1:9" x14ac:dyDescent="0.3">
      <c r="B249" s="39"/>
      <c r="C249" s="7"/>
      <c r="D249" s="12"/>
      <c r="E249" s="40"/>
      <c r="F249" s="41"/>
      <c r="G249" s="41"/>
      <c r="H249" s="42"/>
      <c r="I249" s="43"/>
    </row>
    <row r="250" spans="1:9" x14ac:dyDescent="0.3">
      <c r="B250" s="39"/>
      <c r="C250" s="7"/>
      <c r="D250" s="12"/>
      <c r="E250" s="40"/>
      <c r="F250" s="41"/>
      <c r="G250" s="41"/>
      <c r="H250" s="42"/>
      <c r="I250" s="43"/>
    </row>
    <row r="251" spans="1:9" x14ac:dyDescent="0.3">
      <c r="B251" s="39"/>
      <c r="C251" s="7"/>
      <c r="D251" s="12"/>
      <c r="E251" s="40"/>
      <c r="F251" s="41"/>
      <c r="G251" s="41"/>
      <c r="H251" s="42"/>
      <c r="I251" s="43"/>
    </row>
    <row r="252" spans="1:9" x14ac:dyDescent="0.3">
      <c r="B252" s="39"/>
      <c r="C252" s="7"/>
      <c r="D252" s="12"/>
      <c r="E252" s="40"/>
      <c r="F252" s="41"/>
      <c r="G252" s="41"/>
      <c r="H252" s="42"/>
      <c r="I252" s="43"/>
    </row>
    <row r="253" spans="1:9" x14ac:dyDescent="0.3">
      <c r="B253" s="39"/>
      <c r="C253" s="7"/>
      <c r="D253" s="12"/>
      <c r="E253" s="40"/>
      <c r="F253" s="41"/>
      <c r="G253" s="41"/>
      <c r="H253" s="42"/>
      <c r="I253" s="43"/>
    </row>
    <row r="254" spans="1:9" x14ac:dyDescent="0.3">
      <c r="B254" s="39"/>
      <c r="C254" s="7"/>
      <c r="D254" s="12"/>
      <c r="E254" s="40"/>
      <c r="F254" s="41"/>
      <c r="G254" s="41"/>
      <c r="H254" s="42"/>
      <c r="I254" s="43"/>
    </row>
    <row r="255" spans="1:9" x14ac:dyDescent="0.3">
      <c r="B255" s="39"/>
      <c r="C255" s="7"/>
      <c r="D255" s="12"/>
      <c r="E255" s="40"/>
      <c r="F255" s="41"/>
      <c r="G255" s="41"/>
      <c r="H255" s="42"/>
      <c r="I255" s="43"/>
    </row>
    <row r="256" spans="1:9" x14ac:dyDescent="0.3">
      <c r="B256" s="39"/>
      <c r="C256" s="7"/>
      <c r="D256" s="12"/>
      <c r="E256" s="40"/>
      <c r="F256" s="41"/>
      <c r="G256" s="41"/>
      <c r="H256" s="42"/>
      <c r="I256" s="43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A3FA2-F44E-4811-A7C8-770951F158EF}">
  <sheetPr>
    <tabColor theme="8" tint="0.59999389629810485"/>
  </sheetPr>
  <dimension ref="B1:AA263"/>
  <sheetViews>
    <sheetView zoomScaleNormal="100" zoomScaleSheetLayoutView="50" workbookViewId="0"/>
  </sheetViews>
  <sheetFormatPr defaultColWidth="9.33203125" defaultRowHeight="14.4" x14ac:dyDescent="0.3"/>
  <cols>
    <col min="1" max="1" width="5.6640625" customWidth="1"/>
    <col min="2" max="2" width="11.44140625" style="1" customWidth="1"/>
    <col min="3" max="3" width="13.6640625" style="1" customWidth="1"/>
    <col min="4" max="4" width="47.33203125" customWidth="1"/>
    <col min="5" max="20" width="16.5546875" customWidth="1"/>
    <col min="21" max="21" width="17" customWidth="1"/>
    <col min="22" max="22" width="16.5546875" customWidth="1"/>
    <col min="23" max="23" width="4.44140625" customWidth="1"/>
    <col min="24" max="27" width="16.88671875" customWidth="1"/>
  </cols>
  <sheetData>
    <row r="1" spans="2:27" ht="58.5" customHeight="1" thickBot="1" x14ac:dyDescent="0.35">
      <c r="D1" s="14"/>
    </row>
    <row r="2" spans="2:27" ht="15.75" customHeight="1" thickBot="1" x14ac:dyDescent="0.35">
      <c r="B2" s="62" t="s">
        <v>202</v>
      </c>
      <c r="C2" s="63"/>
      <c r="D2" s="63"/>
      <c r="E2" s="63"/>
      <c r="F2" s="63"/>
      <c r="G2" s="64"/>
      <c r="H2" s="54"/>
      <c r="I2" s="54"/>
      <c r="J2" s="54"/>
      <c r="K2" s="54"/>
    </row>
    <row r="3" spans="2:27" ht="15" thickBot="1" x14ac:dyDescent="0.35">
      <c r="B3" s="5"/>
    </row>
    <row r="4" spans="2:27" x14ac:dyDescent="0.3">
      <c r="D4" s="65" t="s">
        <v>203</v>
      </c>
      <c r="E4" s="66"/>
      <c r="F4" s="67"/>
      <c r="G4" s="54"/>
      <c r="H4" s="54"/>
      <c r="I4" s="54"/>
      <c r="J4" s="54"/>
      <c r="K4" s="54"/>
      <c r="L4" s="54"/>
      <c r="M4" s="54"/>
    </row>
    <row r="5" spans="2:27" x14ac:dyDescent="0.3">
      <c r="D5" s="16"/>
      <c r="E5" s="17"/>
      <c r="F5" s="18"/>
      <c r="G5" s="54"/>
      <c r="H5" s="54"/>
      <c r="I5" s="54"/>
      <c r="J5" s="54"/>
      <c r="K5" s="54"/>
      <c r="L5" s="17"/>
      <c r="M5" s="17"/>
    </row>
    <row r="6" spans="2:27" x14ac:dyDescent="0.3">
      <c r="D6" s="19" t="s">
        <v>2</v>
      </c>
      <c r="E6" s="34">
        <v>151505818.03</v>
      </c>
      <c r="F6" s="57"/>
      <c r="G6" s="54"/>
      <c r="H6" s="54"/>
      <c r="I6" s="54"/>
      <c r="J6" s="54"/>
      <c r="K6" s="54"/>
      <c r="L6" s="6"/>
      <c r="M6" s="6"/>
    </row>
    <row r="7" spans="2:27" x14ac:dyDescent="0.3">
      <c r="D7" s="19" t="s">
        <v>3</v>
      </c>
      <c r="E7" s="47">
        <v>-2276747</v>
      </c>
      <c r="F7" s="58"/>
      <c r="G7" s="54"/>
      <c r="H7" s="54"/>
      <c r="I7" s="54"/>
      <c r="J7" s="54"/>
      <c r="K7" s="54"/>
      <c r="L7" s="6"/>
      <c r="M7" s="6"/>
    </row>
    <row r="8" spans="2:27" ht="15" thickBot="1" x14ac:dyDescent="0.35">
      <c r="D8" s="19" t="s">
        <v>204</v>
      </c>
      <c r="E8" s="46">
        <f>E6+E7</f>
        <v>149229071.03</v>
      </c>
      <c r="F8" s="59"/>
      <c r="G8" s="54"/>
      <c r="H8" s="54"/>
      <c r="I8" s="54"/>
      <c r="J8" s="54"/>
      <c r="K8" s="54"/>
      <c r="L8" s="6"/>
      <c r="M8" s="6"/>
    </row>
    <row r="9" spans="2:27" ht="15.6" thickTop="1" thickBot="1" x14ac:dyDescent="0.35">
      <c r="D9" s="22"/>
      <c r="E9" s="48"/>
      <c r="F9" s="60"/>
      <c r="G9" s="54"/>
      <c r="H9" s="54"/>
      <c r="I9" s="54"/>
      <c r="J9" s="54"/>
      <c r="K9" s="54"/>
      <c r="L9" s="6"/>
      <c r="M9" s="6"/>
      <c r="S9" s="52">
        <v>44927</v>
      </c>
    </row>
    <row r="11" spans="2:27" ht="15" thickBot="1" x14ac:dyDescent="0.35">
      <c r="E11" s="32">
        <f t="shared" ref="E11:P11" si="0">SUM(E13:E259)</f>
        <v>736380.33948608907</v>
      </c>
      <c r="F11" s="32">
        <f t="shared" si="0"/>
        <v>736486.11397166236</v>
      </c>
      <c r="G11" s="32">
        <f t="shared" si="0"/>
        <v>105.77448557310538</v>
      </c>
      <c r="H11" s="4">
        <f t="shared" si="0"/>
        <v>428665586.81999993</v>
      </c>
      <c r="I11" s="4">
        <f t="shared" si="0"/>
        <v>428556921.33999991</v>
      </c>
      <c r="J11" s="4">
        <f t="shared" si="0"/>
        <v>-108665.48000000147</v>
      </c>
      <c r="K11" s="4">
        <f t="shared" si="0"/>
        <v>119698946.91999996</v>
      </c>
      <c r="L11" s="4">
        <f t="shared" si="0"/>
        <v>119800530.29999995</v>
      </c>
      <c r="M11" s="4">
        <f t="shared" si="0"/>
        <v>101583.3799999998</v>
      </c>
      <c r="N11" s="4">
        <f t="shared" si="0"/>
        <v>308966639.8999998</v>
      </c>
      <c r="O11" s="4">
        <f t="shared" si="0"/>
        <v>308756391.04000002</v>
      </c>
      <c r="P11" s="4">
        <f t="shared" si="0"/>
        <v>-210248.86000000211</v>
      </c>
      <c r="Q11" s="26">
        <f>IFERROR(N11/E11,"n.a.")</f>
        <v>419.57480846871044</v>
      </c>
      <c r="R11" s="4"/>
      <c r="S11" s="4"/>
      <c r="T11" s="4">
        <f>SUM(T13:T259)</f>
        <v>267519934.25479451</v>
      </c>
      <c r="U11" s="4">
        <f>SUM(U13:U259)</f>
        <v>267303958.36202738</v>
      </c>
      <c r="V11" s="4">
        <f>SUM(V13:V259)</f>
        <v>149229071.03000012</v>
      </c>
      <c r="X11" s="4">
        <f>SUM(X13:X288)</f>
        <v>149229071.03000015</v>
      </c>
      <c r="Y11" s="4">
        <f>SUM(Y13:Y288)</f>
        <v>2.0565494196489453E-8</v>
      </c>
      <c r="Z11" s="4">
        <f>SUM(Z13:Z288)</f>
        <v>1.1885276762768626E-8</v>
      </c>
      <c r="AA11" s="4">
        <f>SUM(AA13:AA288)</f>
        <v>8.744791557546705E-9</v>
      </c>
    </row>
    <row r="12" spans="2:27" ht="43.8" thickBot="1" x14ac:dyDescent="0.35">
      <c r="B12" s="28" t="s">
        <v>6</v>
      </c>
      <c r="C12" s="28" t="s">
        <v>7</v>
      </c>
      <c r="D12" s="28" t="s">
        <v>8</v>
      </c>
      <c r="E12" s="29" t="s">
        <v>205</v>
      </c>
      <c r="F12" s="30" t="s">
        <v>206</v>
      </c>
      <c r="G12" s="44" t="s">
        <v>207</v>
      </c>
      <c r="H12" s="29" t="s">
        <v>208</v>
      </c>
      <c r="I12" s="30" t="s">
        <v>209</v>
      </c>
      <c r="J12" s="44" t="s">
        <v>207</v>
      </c>
      <c r="K12" s="29" t="s">
        <v>210</v>
      </c>
      <c r="L12" s="30" t="s">
        <v>211</v>
      </c>
      <c r="M12" s="44" t="s">
        <v>207</v>
      </c>
      <c r="N12" s="29" t="s">
        <v>212</v>
      </c>
      <c r="O12" s="30" t="s">
        <v>213</v>
      </c>
      <c r="P12" s="44" t="s">
        <v>207</v>
      </c>
      <c r="Q12" s="29" t="s">
        <v>13</v>
      </c>
      <c r="R12" s="29" t="s">
        <v>214</v>
      </c>
      <c r="S12" s="29" t="s">
        <v>15</v>
      </c>
      <c r="T12" s="29" t="s">
        <v>16</v>
      </c>
      <c r="U12" s="30" t="s">
        <v>215</v>
      </c>
      <c r="V12" s="29" t="s">
        <v>17</v>
      </c>
      <c r="X12" s="31" t="s">
        <v>216</v>
      </c>
      <c r="Y12" s="31" t="s">
        <v>18</v>
      </c>
      <c r="Z12" s="31" t="s">
        <v>304</v>
      </c>
      <c r="AA12" s="31" t="s">
        <v>305</v>
      </c>
    </row>
    <row r="13" spans="2:27" x14ac:dyDescent="0.3">
      <c r="B13">
        <v>1</v>
      </c>
      <c r="C13" s="7">
        <v>1</v>
      </c>
      <c r="D13" s="12" t="s">
        <v>25</v>
      </c>
      <c r="E13" s="32">
        <v>33795.779999999992</v>
      </c>
      <c r="F13" s="32">
        <v>33792.300000000003</v>
      </c>
      <c r="G13" s="32">
        <f>F13-E13</f>
        <v>-3.4799999999886495</v>
      </c>
      <c r="H13" s="2">
        <v>11533588.4</v>
      </c>
      <c r="I13" s="2">
        <v>11533390.59</v>
      </c>
      <c r="J13" s="2">
        <f>I13-H13</f>
        <v>-197.81000000052154</v>
      </c>
      <c r="K13" s="2">
        <v>950288.1100000001</v>
      </c>
      <c r="L13" s="2">
        <v>950190.35</v>
      </c>
      <c r="M13" s="2">
        <f>L13-K13</f>
        <v>-97.760000000125729</v>
      </c>
      <c r="N13" s="2">
        <v>10583300.290000001</v>
      </c>
      <c r="O13" s="27">
        <v>10583200.24</v>
      </c>
      <c r="P13" s="2">
        <f>O13-N13</f>
        <v>-100.05000000074506</v>
      </c>
      <c r="Q13" s="26">
        <f t="shared" ref="Q13:Q76" si="1">IFERROR(N13/E13,"n.a.")</f>
        <v>313.15449118203526</v>
      </c>
      <c r="R13">
        <v>365</v>
      </c>
      <c r="S13" s="53" t="str">
        <f t="shared" ref="S13:S76" si="2">IF(R13=365,"-",R13+$S$9)</f>
        <v>-</v>
      </c>
      <c r="T13" s="35">
        <f>N13*R13/365</f>
        <v>10583300.290000001</v>
      </c>
      <c r="U13" s="35">
        <f>O13*R13/365</f>
        <v>10583200.24</v>
      </c>
      <c r="V13" s="35">
        <f>U13*(E$8/U$11)</f>
        <v>5908334.2798863249</v>
      </c>
      <c r="X13" s="35">
        <v>5903620.1362251369</v>
      </c>
      <c r="Y13" s="2">
        <f>V13-X13</f>
        <v>4714.1436611879617</v>
      </c>
      <c r="Z13" s="2">
        <v>6450.4274756284431</v>
      </c>
      <c r="AA13" s="2">
        <f>Y13-Z13</f>
        <v>-1736.2838144404814</v>
      </c>
    </row>
    <row r="14" spans="2:27" x14ac:dyDescent="0.3">
      <c r="B14">
        <v>20</v>
      </c>
      <c r="C14" s="7">
        <v>1</v>
      </c>
      <c r="D14" s="12" t="s">
        <v>217</v>
      </c>
      <c r="E14" s="32">
        <v>94359.44</v>
      </c>
      <c r="F14" s="32">
        <v>94359.44</v>
      </c>
      <c r="G14" s="32">
        <f t="shared" ref="G14:G77" si="3">F14-E14</f>
        <v>0</v>
      </c>
      <c r="H14" s="2">
        <v>68945842.129999995</v>
      </c>
      <c r="I14" s="2">
        <v>68945842.129999995</v>
      </c>
      <c r="J14" s="2">
        <f t="shared" ref="J14:J77" si="4">I14-H14</f>
        <v>0</v>
      </c>
      <c r="K14" s="2">
        <v>18779347.939999998</v>
      </c>
      <c r="L14" s="2">
        <v>18779347.939999998</v>
      </c>
      <c r="M14" s="2">
        <f t="shared" ref="M14:M77" si="5">L14-K14</f>
        <v>0</v>
      </c>
      <c r="N14" s="2">
        <v>50166494.189999998</v>
      </c>
      <c r="O14" s="27">
        <v>50166494.189999998</v>
      </c>
      <c r="P14" s="2">
        <f t="shared" ref="P14:P77" si="6">O14-N14</f>
        <v>0</v>
      </c>
      <c r="Q14" s="26">
        <f t="shared" si="1"/>
        <v>531.65315722518062</v>
      </c>
      <c r="R14">
        <v>181</v>
      </c>
      <c r="S14" s="53">
        <f t="shared" si="2"/>
        <v>45108</v>
      </c>
      <c r="T14" s="35">
        <f t="shared" ref="T14:T77" si="7">N14*R14/365</f>
        <v>24877083.420246575</v>
      </c>
      <c r="U14" s="35">
        <f t="shared" ref="U14:U77" si="8">O14*R14/365</f>
        <v>24877083.420246575</v>
      </c>
      <c r="V14" s="35">
        <f t="shared" ref="V14:V77" si="9">U14*(E$8/U$11)</f>
        <v>13888249.435166556</v>
      </c>
      <c r="X14" s="35">
        <v>13877037.085406197</v>
      </c>
      <c r="Y14" s="2">
        <f t="shared" ref="Y14:Y77" si="10">V14-X14</f>
        <v>11212.349760359153</v>
      </c>
      <c r="Z14" s="2">
        <v>15293.693428959697</v>
      </c>
      <c r="AA14" s="2">
        <f t="shared" ref="AA14:AA77" si="11">Y14-Z14</f>
        <v>-4081.3436686005443</v>
      </c>
    </row>
    <row r="15" spans="2:27" x14ac:dyDescent="0.3">
      <c r="B15">
        <v>50</v>
      </c>
      <c r="C15" s="7">
        <v>1</v>
      </c>
      <c r="D15" s="12" t="s">
        <v>218</v>
      </c>
      <c r="E15" s="32">
        <v>22326.379999999997</v>
      </c>
      <c r="F15" s="32">
        <v>22326.379999999997</v>
      </c>
      <c r="G15" s="32">
        <f t="shared" si="3"/>
        <v>0</v>
      </c>
      <c r="H15" s="2">
        <v>13269002.77</v>
      </c>
      <c r="I15" s="2">
        <v>13269002.77</v>
      </c>
      <c r="J15" s="2">
        <f t="shared" si="4"/>
        <v>0</v>
      </c>
      <c r="K15" s="2">
        <v>4638269.8899999997</v>
      </c>
      <c r="L15" s="2">
        <v>4638269.8899999997</v>
      </c>
      <c r="M15" s="2">
        <f t="shared" si="5"/>
        <v>0</v>
      </c>
      <c r="N15" s="2">
        <v>8630732.879999999</v>
      </c>
      <c r="O15" s="27">
        <v>8630732.879999999</v>
      </c>
      <c r="P15" s="2">
        <f t="shared" si="6"/>
        <v>0</v>
      </c>
      <c r="Q15" s="26">
        <f t="shared" si="1"/>
        <v>386.57108228024424</v>
      </c>
      <c r="R15">
        <v>181</v>
      </c>
      <c r="S15" s="53">
        <f t="shared" si="2"/>
        <v>45108</v>
      </c>
      <c r="T15" s="35">
        <f t="shared" si="7"/>
        <v>4279897.674739725</v>
      </c>
      <c r="U15" s="35">
        <f t="shared" si="8"/>
        <v>4279897.674739725</v>
      </c>
      <c r="V15" s="35">
        <f t="shared" si="9"/>
        <v>2389359.1326464866</v>
      </c>
      <c r="X15" s="35">
        <v>2387430.1400528983</v>
      </c>
      <c r="Y15" s="2">
        <f t="shared" si="10"/>
        <v>1928.9925935883075</v>
      </c>
      <c r="Z15" s="2">
        <v>2631.1542168771848</v>
      </c>
      <c r="AA15" s="2">
        <f t="shared" si="11"/>
        <v>-702.16162328887731</v>
      </c>
    </row>
    <row r="16" spans="2:27" x14ac:dyDescent="0.3">
      <c r="B16">
        <v>97</v>
      </c>
      <c r="C16" s="7">
        <v>1</v>
      </c>
      <c r="D16" s="12" t="s">
        <v>26</v>
      </c>
      <c r="E16" s="32">
        <v>54619.670000000006</v>
      </c>
      <c r="F16" s="32">
        <v>54619.669999999991</v>
      </c>
      <c r="G16" s="32">
        <f t="shared" si="3"/>
        <v>0</v>
      </c>
      <c r="H16" s="2">
        <v>32608605.350000001</v>
      </c>
      <c r="I16" s="2">
        <v>33013832.850000001</v>
      </c>
      <c r="J16" s="2">
        <f t="shared" si="4"/>
        <v>405227.5</v>
      </c>
      <c r="K16" s="2">
        <v>11253837.650000002</v>
      </c>
      <c r="L16" s="2">
        <v>11253837.650000002</v>
      </c>
      <c r="M16" s="2">
        <f t="shared" si="5"/>
        <v>0</v>
      </c>
      <c r="N16" s="2">
        <v>21354767.699999999</v>
      </c>
      <c r="O16" s="27">
        <v>21759995.199999999</v>
      </c>
      <c r="P16" s="2">
        <f t="shared" si="6"/>
        <v>405227.5</v>
      </c>
      <c r="Q16" s="26">
        <f t="shared" si="1"/>
        <v>390.97211132912366</v>
      </c>
      <c r="R16">
        <v>365</v>
      </c>
      <c r="S16" s="53" t="str">
        <f t="shared" si="2"/>
        <v>-</v>
      </c>
      <c r="T16" s="35">
        <f t="shared" si="7"/>
        <v>21354767.699999999</v>
      </c>
      <c r="U16" s="35">
        <f t="shared" si="8"/>
        <v>21759995.199999999</v>
      </c>
      <c r="V16" s="35">
        <f t="shared" si="9"/>
        <v>12148057.549208941</v>
      </c>
      <c r="X16" s="35">
        <v>11912204.429959545</v>
      </c>
      <c r="Y16" s="2">
        <f t="shared" si="10"/>
        <v>235853.11924939603</v>
      </c>
      <c r="Z16" s="2">
        <v>239423.07225144282</v>
      </c>
      <c r="AA16" s="2">
        <f t="shared" si="11"/>
        <v>-3569.9530020467937</v>
      </c>
    </row>
    <row r="17" spans="2:27" x14ac:dyDescent="0.3">
      <c r="B17">
        <v>172</v>
      </c>
      <c r="C17" s="7">
        <v>1</v>
      </c>
      <c r="D17" s="12" t="s">
        <v>27</v>
      </c>
      <c r="E17" s="32">
        <v>32572.74</v>
      </c>
      <c r="F17" s="32">
        <v>32572.74</v>
      </c>
      <c r="G17" s="32">
        <f t="shared" si="3"/>
        <v>0</v>
      </c>
      <c r="H17" s="2">
        <v>18959401.68</v>
      </c>
      <c r="I17" s="2">
        <v>18959401.68</v>
      </c>
      <c r="J17" s="2">
        <f t="shared" si="4"/>
        <v>0</v>
      </c>
      <c r="K17" s="2">
        <v>5187768.4799999995</v>
      </c>
      <c r="L17" s="2">
        <v>5187768.4799999995</v>
      </c>
      <c r="M17" s="2">
        <f t="shared" si="5"/>
        <v>0</v>
      </c>
      <c r="N17" s="2">
        <v>13771633.199999999</v>
      </c>
      <c r="O17" s="27">
        <v>13771633.199999999</v>
      </c>
      <c r="P17" s="2">
        <f t="shared" si="6"/>
        <v>0</v>
      </c>
      <c r="Q17" s="26">
        <f t="shared" si="1"/>
        <v>422.79627688674634</v>
      </c>
      <c r="R17">
        <v>365</v>
      </c>
      <c r="S17" s="53" t="str">
        <f t="shared" si="2"/>
        <v>-</v>
      </c>
      <c r="T17" s="35">
        <f t="shared" si="7"/>
        <v>13771633.199999999</v>
      </c>
      <c r="U17" s="35">
        <f t="shared" si="8"/>
        <v>13771633.199999999</v>
      </c>
      <c r="V17" s="35">
        <f t="shared" si="9"/>
        <v>7688356.1380655309</v>
      </c>
      <c r="X17" s="35">
        <v>7682149.1255471697</v>
      </c>
      <c r="Y17" s="2">
        <f t="shared" si="10"/>
        <v>6207.0125183612108</v>
      </c>
      <c r="Z17" s="2">
        <v>8466.3918442092836</v>
      </c>
      <c r="AA17" s="2">
        <f t="shared" si="11"/>
        <v>-2259.3793258480728</v>
      </c>
    </row>
    <row r="18" spans="2:27" x14ac:dyDescent="0.3">
      <c r="B18">
        <v>270</v>
      </c>
      <c r="C18" s="7">
        <v>1</v>
      </c>
      <c r="D18" s="12" t="s">
        <v>28</v>
      </c>
      <c r="E18" s="32">
        <v>67066.12999999999</v>
      </c>
      <c r="F18" s="32">
        <v>67066.12999999999</v>
      </c>
      <c r="G18" s="32">
        <f t="shared" si="3"/>
        <v>0</v>
      </c>
      <c r="H18" s="2">
        <v>38890913.579999998</v>
      </c>
      <c r="I18" s="2">
        <v>38890913.579999998</v>
      </c>
      <c r="J18" s="2">
        <f t="shared" si="4"/>
        <v>0</v>
      </c>
      <c r="K18" s="2">
        <v>3758333.17</v>
      </c>
      <c r="L18" s="2">
        <v>3758333.17</v>
      </c>
      <c r="M18" s="2">
        <f t="shared" si="5"/>
        <v>0</v>
      </c>
      <c r="N18" s="2">
        <v>35132580.409999996</v>
      </c>
      <c r="O18" s="27">
        <v>35132580.409999996</v>
      </c>
      <c r="P18" s="2">
        <f t="shared" si="6"/>
        <v>0</v>
      </c>
      <c r="Q18" s="26">
        <f t="shared" si="1"/>
        <v>523.84982419590938</v>
      </c>
      <c r="R18">
        <v>365</v>
      </c>
      <c r="S18" s="53" t="str">
        <f t="shared" si="2"/>
        <v>-</v>
      </c>
      <c r="T18" s="35">
        <f t="shared" si="7"/>
        <v>35132580.409999996</v>
      </c>
      <c r="U18" s="35">
        <f t="shared" si="8"/>
        <v>35132580.409999996</v>
      </c>
      <c r="V18" s="35">
        <f t="shared" si="9"/>
        <v>19613635.23981341</v>
      </c>
      <c r="X18" s="35">
        <v>19597800.63521421</v>
      </c>
      <c r="Y18" s="2">
        <f t="shared" si="10"/>
        <v>15834.604599200189</v>
      </c>
      <c r="Z18" s="2">
        <v>21598.468963671476</v>
      </c>
      <c r="AA18" s="2">
        <f t="shared" si="11"/>
        <v>-5763.8643644712865</v>
      </c>
    </row>
    <row r="19" spans="2:27" x14ac:dyDescent="0.3">
      <c r="B19">
        <v>6</v>
      </c>
      <c r="C19" s="7">
        <v>2</v>
      </c>
      <c r="D19" s="12" t="s">
        <v>29</v>
      </c>
      <c r="E19" s="32">
        <v>41238.339999999989</v>
      </c>
      <c r="F19" s="32">
        <v>41238.339999999989</v>
      </c>
      <c r="G19" s="32">
        <f t="shared" si="3"/>
        <v>0</v>
      </c>
      <c r="H19" s="2">
        <v>19296632.219999999</v>
      </c>
      <c r="I19" s="2">
        <v>19296632.219999999</v>
      </c>
      <c r="J19" s="2">
        <f t="shared" si="4"/>
        <v>0</v>
      </c>
      <c r="K19" s="2">
        <v>5947218.3499999996</v>
      </c>
      <c r="L19" s="2">
        <v>5947218.3499999996</v>
      </c>
      <c r="M19" s="2">
        <f t="shared" si="5"/>
        <v>0</v>
      </c>
      <c r="N19" s="2">
        <v>13349413.869999999</v>
      </c>
      <c r="O19" s="27">
        <v>13349413.869999999</v>
      </c>
      <c r="P19" s="2">
        <f t="shared" si="6"/>
        <v>0</v>
      </c>
      <c r="Q19" s="26">
        <f t="shared" si="1"/>
        <v>323.71365748475819</v>
      </c>
      <c r="R19">
        <v>365</v>
      </c>
      <c r="S19" s="53" t="str">
        <f t="shared" si="2"/>
        <v>-</v>
      </c>
      <c r="T19" s="35">
        <f t="shared" si="7"/>
        <v>13349413.869999997</v>
      </c>
      <c r="U19" s="35">
        <f t="shared" si="8"/>
        <v>13349413.869999997</v>
      </c>
      <c r="V19" s="35">
        <f t="shared" si="9"/>
        <v>7452641.7147816289</v>
      </c>
      <c r="X19" s="35">
        <v>7446625.0007288707</v>
      </c>
      <c r="Y19" s="2">
        <f t="shared" si="10"/>
        <v>6016.7140527581796</v>
      </c>
      <c r="Z19" s="2">
        <v>8206.8239164212719</v>
      </c>
      <c r="AA19" s="2">
        <f t="shared" si="11"/>
        <v>-2190.1098636630923</v>
      </c>
    </row>
    <row r="20" spans="2:27" x14ac:dyDescent="0.3">
      <c r="B20">
        <v>18</v>
      </c>
      <c r="C20" s="7">
        <v>2</v>
      </c>
      <c r="D20" s="12" t="s">
        <v>30</v>
      </c>
      <c r="E20" s="32">
        <v>20313.560000000001</v>
      </c>
      <c r="F20" s="32">
        <v>20313.560000000001</v>
      </c>
      <c r="G20" s="32">
        <f t="shared" si="3"/>
        <v>0</v>
      </c>
      <c r="H20" s="2">
        <v>10257965.42</v>
      </c>
      <c r="I20" s="2">
        <v>10367883.93</v>
      </c>
      <c r="J20" s="2">
        <f t="shared" si="4"/>
        <v>109918.50999999978</v>
      </c>
      <c r="K20" s="2">
        <v>5030534.29</v>
      </c>
      <c r="L20" s="2">
        <v>5030534.29</v>
      </c>
      <c r="M20" s="2">
        <f t="shared" si="5"/>
        <v>0</v>
      </c>
      <c r="N20" s="2">
        <v>5227431.13</v>
      </c>
      <c r="O20" s="27">
        <v>5337349.6399999997</v>
      </c>
      <c r="P20" s="2">
        <f t="shared" si="6"/>
        <v>109918.50999999978</v>
      </c>
      <c r="Q20" s="26">
        <f t="shared" si="1"/>
        <v>257.33702659701203</v>
      </c>
      <c r="R20">
        <v>365</v>
      </c>
      <c r="S20" s="53" t="str">
        <f t="shared" si="2"/>
        <v>-</v>
      </c>
      <c r="T20" s="35">
        <f t="shared" si="7"/>
        <v>5227431.13</v>
      </c>
      <c r="U20" s="35">
        <f t="shared" si="8"/>
        <v>5337349.6399999997</v>
      </c>
      <c r="V20" s="35">
        <f t="shared" si="9"/>
        <v>2979707.9452926358</v>
      </c>
      <c r="X20" s="35">
        <v>2915987.1527937264</v>
      </c>
      <c r="Y20" s="2">
        <f t="shared" si="10"/>
        <v>63720.792498909403</v>
      </c>
      <c r="Z20" s="2">
        <v>64596.440089599229</v>
      </c>
      <c r="AA20" s="2">
        <f t="shared" si="11"/>
        <v>-875.64759068982676</v>
      </c>
    </row>
    <row r="21" spans="2:27" x14ac:dyDescent="0.3">
      <c r="B21">
        <v>53</v>
      </c>
      <c r="C21" s="7">
        <v>2</v>
      </c>
      <c r="D21" s="12" t="s">
        <v>31</v>
      </c>
      <c r="E21" s="32">
        <v>32911.329999999994</v>
      </c>
      <c r="F21" s="32">
        <v>32911.33</v>
      </c>
      <c r="G21" s="32">
        <f t="shared" si="3"/>
        <v>0</v>
      </c>
      <c r="H21" s="2">
        <v>12082819.550000001</v>
      </c>
      <c r="I21" s="2">
        <v>12082819.550000001</v>
      </c>
      <c r="J21" s="2">
        <f t="shared" si="4"/>
        <v>0</v>
      </c>
      <c r="K21" s="2">
        <v>6313683.25</v>
      </c>
      <c r="L21" s="2">
        <v>6313683.25</v>
      </c>
      <c r="M21" s="2">
        <f t="shared" si="5"/>
        <v>0</v>
      </c>
      <c r="N21" s="2">
        <v>5769136.3000000007</v>
      </c>
      <c r="O21" s="27">
        <v>5769136.3000000007</v>
      </c>
      <c r="P21" s="2">
        <f t="shared" si="6"/>
        <v>0</v>
      </c>
      <c r="Q21" s="26">
        <f t="shared" si="1"/>
        <v>175.29331996002597</v>
      </c>
      <c r="R21">
        <v>365</v>
      </c>
      <c r="S21" s="53" t="str">
        <f t="shared" si="2"/>
        <v>-</v>
      </c>
      <c r="T21" s="35">
        <f t="shared" si="7"/>
        <v>5769136.3000000007</v>
      </c>
      <c r="U21" s="35">
        <f t="shared" si="8"/>
        <v>5769136.3000000007</v>
      </c>
      <c r="V21" s="35">
        <f t="shared" si="9"/>
        <v>3220763.5680742408</v>
      </c>
      <c r="X21" s="35">
        <v>3218163.3607702712</v>
      </c>
      <c r="Y21" s="2">
        <f t="shared" si="10"/>
        <v>2600.2073039696552</v>
      </c>
      <c r="Z21" s="2">
        <v>3546.6939766048454</v>
      </c>
      <c r="AA21" s="2">
        <f t="shared" si="11"/>
        <v>-946.48667263519019</v>
      </c>
    </row>
    <row r="22" spans="2:27" x14ac:dyDescent="0.3">
      <c r="B22">
        <v>335</v>
      </c>
      <c r="C22" s="7">
        <v>2</v>
      </c>
      <c r="D22" s="12" t="s">
        <v>219</v>
      </c>
      <c r="E22" s="32">
        <v>27614.17</v>
      </c>
      <c r="F22" s="32">
        <v>27614.17</v>
      </c>
      <c r="G22" s="32">
        <f t="shared" si="3"/>
        <v>0</v>
      </c>
      <c r="H22" s="2">
        <v>17318982.5</v>
      </c>
      <c r="I22" s="2">
        <v>17318982.5</v>
      </c>
      <c r="J22" s="2">
        <f t="shared" si="4"/>
        <v>0</v>
      </c>
      <c r="K22" s="2">
        <v>4908779.1399999997</v>
      </c>
      <c r="L22" s="2">
        <v>4908779.1399999997</v>
      </c>
      <c r="M22" s="2">
        <f t="shared" si="5"/>
        <v>0</v>
      </c>
      <c r="N22" s="2">
        <v>12410203.359999999</v>
      </c>
      <c r="O22" s="27">
        <v>12410203.359999999</v>
      </c>
      <c r="P22" s="2">
        <f t="shared" si="6"/>
        <v>0</v>
      </c>
      <c r="Q22" s="26">
        <f t="shared" si="1"/>
        <v>449.41431735952955</v>
      </c>
      <c r="R22">
        <v>365</v>
      </c>
      <c r="S22" s="53" t="str">
        <f t="shared" si="2"/>
        <v>-</v>
      </c>
      <c r="T22" s="35">
        <f t="shared" si="7"/>
        <v>12410203.359999999</v>
      </c>
      <c r="U22" s="35">
        <f t="shared" si="8"/>
        <v>12410203.359999999</v>
      </c>
      <c r="V22" s="35">
        <f t="shared" si="9"/>
        <v>6928304.1300793188</v>
      </c>
      <c r="X22" s="35">
        <v>6922710.7275763452</v>
      </c>
      <c r="Y22" s="2">
        <f t="shared" si="10"/>
        <v>5593.402502973564</v>
      </c>
      <c r="Z22" s="2">
        <v>7629.4251368874684</v>
      </c>
      <c r="AA22" s="2">
        <f t="shared" si="11"/>
        <v>-2036.0226339139044</v>
      </c>
    </row>
    <row r="23" spans="2:27" x14ac:dyDescent="0.3">
      <c r="B23">
        <v>357</v>
      </c>
      <c r="C23" s="7">
        <v>2</v>
      </c>
      <c r="D23" s="12" t="s">
        <v>220</v>
      </c>
      <c r="E23" s="32">
        <v>37884.240000000005</v>
      </c>
      <c r="F23" s="32">
        <v>37884.240000000005</v>
      </c>
      <c r="G23" s="32">
        <f t="shared" si="3"/>
        <v>0</v>
      </c>
      <c r="H23" s="2">
        <v>21160575.300000001</v>
      </c>
      <c r="I23" s="2">
        <v>21160575.300000001</v>
      </c>
      <c r="J23" s="2">
        <f t="shared" si="4"/>
        <v>0</v>
      </c>
      <c r="K23" s="2">
        <v>8459848.1999999993</v>
      </c>
      <c r="L23" s="2">
        <v>8459848.1999999993</v>
      </c>
      <c r="M23" s="2">
        <f t="shared" si="5"/>
        <v>0</v>
      </c>
      <c r="N23" s="2">
        <v>12700727.100000001</v>
      </c>
      <c r="O23" s="27">
        <v>12700727.100000001</v>
      </c>
      <c r="P23" s="2">
        <f t="shared" si="6"/>
        <v>0</v>
      </c>
      <c r="Q23" s="26">
        <f t="shared" si="1"/>
        <v>335.25094076059065</v>
      </c>
      <c r="R23">
        <v>365</v>
      </c>
      <c r="S23" s="53" t="str">
        <f t="shared" si="2"/>
        <v>-</v>
      </c>
      <c r="T23" s="35">
        <f t="shared" si="7"/>
        <v>12700727.100000003</v>
      </c>
      <c r="U23" s="35">
        <f t="shared" si="8"/>
        <v>12700727.100000003</v>
      </c>
      <c r="V23" s="35">
        <f t="shared" si="9"/>
        <v>7090496.220679204</v>
      </c>
      <c r="X23" s="35">
        <v>7084771.8762273071</v>
      </c>
      <c r="Y23" s="2">
        <f t="shared" si="10"/>
        <v>5724.3444518968463</v>
      </c>
      <c r="Z23" s="2">
        <v>7808.0305199362338</v>
      </c>
      <c r="AA23" s="2">
        <f t="shared" si="11"/>
        <v>-2083.6860680393875</v>
      </c>
    </row>
    <row r="24" spans="2:27" x14ac:dyDescent="0.3">
      <c r="B24">
        <v>441</v>
      </c>
      <c r="C24" s="7">
        <v>2</v>
      </c>
      <c r="D24" s="12" t="s">
        <v>221</v>
      </c>
      <c r="E24" s="32">
        <v>61685.69000000001</v>
      </c>
      <c r="F24" s="32">
        <v>61685.69000000001</v>
      </c>
      <c r="G24" s="32">
        <f t="shared" si="3"/>
        <v>0</v>
      </c>
      <c r="H24" s="2">
        <v>23764702.100000001</v>
      </c>
      <c r="I24" s="2">
        <v>23764702.100000001</v>
      </c>
      <c r="J24" s="2">
        <f t="shared" si="4"/>
        <v>0</v>
      </c>
      <c r="K24" s="2">
        <v>15408279.369999999</v>
      </c>
      <c r="L24" s="2">
        <v>15408279.369999999</v>
      </c>
      <c r="M24" s="2">
        <f t="shared" si="5"/>
        <v>0</v>
      </c>
      <c r="N24" s="2">
        <v>8356422.7300000023</v>
      </c>
      <c r="O24" s="27">
        <v>8356422.7300000023</v>
      </c>
      <c r="P24" s="2">
        <f t="shared" si="6"/>
        <v>0</v>
      </c>
      <c r="Q24" s="26">
        <f t="shared" si="1"/>
        <v>135.46776780806053</v>
      </c>
      <c r="R24">
        <v>181</v>
      </c>
      <c r="S24" s="53">
        <f t="shared" si="2"/>
        <v>45108</v>
      </c>
      <c r="T24" s="35">
        <f t="shared" si="7"/>
        <v>4143869.9017260284</v>
      </c>
      <c r="U24" s="35">
        <f t="shared" si="8"/>
        <v>4143869.9017260284</v>
      </c>
      <c r="V24" s="35">
        <f t="shared" si="9"/>
        <v>2313418.2512412774</v>
      </c>
      <c r="X24" s="35">
        <v>2311550.5677224868</v>
      </c>
      <c r="Y24" s="2">
        <f t="shared" si="10"/>
        <v>1867.6835187906399</v>
      </c>
      <c r="Z24" s="2">
        <v>2547.5283744442277</v>
      </c>
      <c r="AA24" s="2">
        <f t="shared" si="11"/>
        <v>-679.84485565358773</v>
      </c>
    </row>
    <row r="25" spans="2:27" x14ac:dyDescent="0.3">
      <c r="B25">
        <v>14</v>
      </c>
      <c r="C25" s="7">
        <v>3</v>
      </c>
      <c r="D25" s="12" t="s">
        <v>32</v>
      </c>
      <c r="E25" s="32">
        <v>11359.3</v>
      </c>
      <c r="F25" s="32">
        <v>11359.3</v>
      </c>
      <c r="G25" s="32">
        <f t="shared" si="3"/>
        <v>0</v>
      </c>
      <c r="H25" s="2">
        <v>2836113.13</v>
      </c>
      <c r="I25" s="2">
        <v>2836113.13</v>
      </c>
      <c r="J25" s="2">
        <f t="shared" si="4"/>
        <v>0</v>
      </c>
      <c r="K25" s="2">
        <v>380885.7</v>
      </c>
      <c r="L25" s="2">
        <v>380885.7</v>
      </c>
      <c r="M25" s="2">
        <f t="shared" si="5"/>
        <v>0</v>
      </c>
      <c r="N25" s="2">
        <v>2455227.4299999997</v>
      </c>
      <c r="O25" s="27">
        <v>2455227.4299999997</v>
      </c>
      <c r="P25" s="2">
        <f t="shared" si="6"/>
        <v>0</v>
      </c>
      <c r="Q25" s="26">
        <f t="shared" si="1"/>
        <v>216.14249381564002</v>
      </c>
      <c r="R25">
        <v>365</v>
      </c>
      <c r="S25" s="53" t="str">
        <f t="shared" si="2"/>
        <v>-</v>
      </c>
      <c r="T25" s="35">
        <f t="shared" si="7"/>
        <v>2455227.4299999997</v>
      </c>
      <c r="U25" s="35">
        <f t="shared" si="8"/>
        <v>2455227.4299999997</v>
      </c>
      <c r="V25" s="35">
        <f t="shared" si="9"/>
        <v>1370691.6679851273</v>
      </c>
      <c r="X25" s="35">
        <v>1369585.0724802867</v>
      </c>
      <c r="Y25" s="2">
        <f t="shared" si="10"/>
        <v>1106.5955048406031</v>
      </c>
      <c r="Z25" s="2">
        <v>1509.4010410495102</v>
      </c>
      <c r="AA25" s="2">
        <f t="shared" si="11"/>
        <v>-402.80553620890714</v>
      </c>
    </row>
    <row r="26" spans="2:27" x14ac:dyDescent="0.3">
      <c r="B26">
        <v>36</v>
      </c>
      <c r="C26" s="7">
        <v>3</v>
      </c>
      <c r="D26" s="12" t="s">
        <v>33</v>
      </c>
      <c r="E26" s="32">
        <v>4971.59</v>
      </c>
      <c r="F26" s="32">
        <v>4971.59</v>
      </c>
      <c r="G26" s="32">
        <f t="shared" si="3"/>
        <v>0</v>
      </c>
      <c r="H26" s="2">
        <v>7482791.7599999998</v>
      </c>
      <c r="I26" s="2">
        <v>7482791.7599999998</v>
      </c>
      <c r="J26" s="2">
        <f t="shared" si="4"/>
        <v>0</v>
      </c>
      <c r="K26" s="2">
        <v>1206895.49</v>
      </c>
      <c r="L26" s="2">
        <v>1206895.49</v>
      </c>
      <c r="M26" s="2">
        <f t="shared" si="5"/>
        <v>0</v>
      </c>
      <c r="N26" s="2">
        <v>6275896.2699999996</v>
      </c>
      <c r="O26" s="27">
        <v>6275896.2699999996</v>
      </c>
      <c r="P26" s="2">
        <f t="shared" si="6"/>
        <v>0</v>
      </c>
      <c r="Q26" s="26">
        <f t="shared" si="1"/>
        <v>1262.3519377100686</v>
      </c>
      <c r="R26">
        <v>365</v>
      </c>
      <c r="S26" s="53" t="str">
        <f t="shared" si="2"/>
        <v>-</v>
      </c>
      <c r="T26" s="35">
        <f t="shared" si="7"/>
        <v>6275896.2699999996</v>
      </c>
      <c r="U26" s="35">
        <f t="shared" si="8"/>
        <v>6275896.2699999996</v>
      </c>
      <c r="V26" s="35">
        <f t="shared" si="9"/>
        <v>3503674.9025029992</v>
      </c>
      <c r="X26" s="35">
        <v>3500846.2934232987</v>
      </c>
      <c r="Y26" s="2">
        <f t="shared" si="10"/>
        <v>2828.609079700429</v>
      </c>
      <c r="Z26" s="2">
        <v>3858.2349837366492</v>
      </c>
      <c r="AA26" s="2">
        <f t="shared" si="11"/>
        <v>-1029.6259040362202</v>
      </c>
    </row>
    <row r="27" spans="2:27" x14ac:dyDescent="0.3">
      <c r="B27">
        <v>55</v>
      </c>
      <c r="C27" s="7">
        <v>3</v>
      </c>
      <c r="D27" s="12" t="s">
        <v>222</v>
      </c>
      <c r="E27" s="32">
        <v>3158.44</v>
      </c>
      <c r="F27" s="32">
        <v>3158.44</v>
      </c>
      <c r="G27" s="32">
        <f t="shared" si="3"/>
        <v>0</v>
      </c>
      <c r="H27" s="2">
        <v>1434990.18</v>
      </c>
      <c r="I27" s="2">
        <v>1434990.18</v>
      </c>
      <c r="J27" s="2">
        <f t="shared" si="4"/>
        <v>0</v>
      </c>
      <c r="K27" s="2">
        <v>217316.16</v>
      </c>
      <c r="L27" s="2">
        <v>217316.16</v>
      </c>
      <c r="M27" s="2">
        <f t="shared" si="5"/>
        <v>0</v>
      </c>
      <c r="N27" s="2">
        <v>1217674.02</v>
      </c>
      <c r="O27" s="27">
        <v>1217674.02</v>
      </c>
      <c r="P27" s="2">
        <f t="shared" si="6"/>
        <v>0</v>
      </c>
      <c r="Q27" s="26">
        <f t="shared" si="1"/>
        <v>385.53020478464055</v>
      </c>
      <c r="R27">
        <v>272</v>
      </c>
      <c r="S27" s="53">
        <f t="shared" si="2"/>
        <v>45199</v>
      </c>
      <c r="T27" s="35">
        <f t="shared" si="7"/>
        <v>907417.351890411</v>
      </c>
      <c r="U27" s="35">
        <f t="shared" si="8"/>
        <v>907417.351890411</v>
      </c>
      <c r="V27" s="35">
        <f t="shared" si="9"/>
        <v>506588.26486852783</v>
      </c>
      <c r="X27" s="35">
        <v>506179.28281238634</v>
      </c>
      <c r="Y27" s="2">
        <f t="shared" si="10"/>
        <v>408.98205614148173</v>
      </c>
      <c r="Z27" s="2">
        <v>557.8532884058659</v>
      </c>
      <c r="AA27" s="2">
        <f t="shared" si="11"/>
        <v>-148.87123226438416</v>
      </c>
    </row>
    <row r="28" spans="2:27" x14ac:dyDescent="0.3">
      <c r="B28">
        <v>103</v>
      </c>
      <c r="C28" s="7">
        <v>3</v>
      </c>
      <c r="D28" s="12" t="s">
        <v>223</v>
      </c>
      <c r="E28" s="32">
        <v>3704.3299999999995</v>
      </c>
      <c r="F28" s="32">
        <v>3704.3299999999995</v>
      </c>
      <c r="G28" s="32">
        <f t="shared" si="3"/>
        <v>0</v>
      </c>
      <c r="H28" s="2">
        <v>1882859.76</v>
      </c>
      <c r="I28" s="2">
        <v>1882859.76</v>
      </c>
      <c r="J28" s="2">
        <f t="shared" si="4"/>
        <v>0</v>
      </c>
      <c r="K28" s="2">
        <v>722298.07999999984</v>
      </c>
      <c r="L28" s="2">
        <v>722298.07999999984</v>
      </c>
      <c r="M28" s="2">
        <f t="shared" si="5"/>
        <v>0</v>
      </c>
      <c r="N28" s="2">
        <v>1160561.6800000002</v>
      </c>
      <c r="O28" s="27">
        <v>1160561.6800000002</v>
      </c>
      <c r="P28" s="2">
        <f t="shared" si="6"/>
        <v>0</v>
      </c>
      <c r="Q28" s="26">
        <f t="shared" si="1"/>
        <v>313.29867479409239</v>
      </c>
      <c r="R28">
        <v>181</v>
      </c>
      <c r="S28" s="53">
        <f t="shared" si="2"/>
        <v>45108</v>
      </c>
      <c r="T28" s="35">
        <f t="shared" si="7"/>
        <v>575511.40843835624</v>
      </c>
      <c r="U28" s="35">
        <f t="shared" si="8"/>
        <v>575511.40843835624</v>
      </c>
      <c r="V28" s="35">
        <f t="shared" si="9"/>
        <v>321293.53180810646</v>
      </c>
      <c r="X28" s="35">
        <v>321034.1430729609</v>
      </c>
      <c r="Y28" s="2">
        <f t="shared" si="10"/>
        <v>259.38873514556326</v>
      </c>
      <c r="Z28" s="2">
        <v>353.80735341191757</v>
      </c>
      <c r="AA28" s="2">
        <f t="shared" si="11"/>
        <v>-94.418618266354315</v>
      </c>
    </row>
    <row r="29" spans="2:27" x14ac:dyDescent="0.3">
      <c r="B29">
        <v>123</v>
      </c>
      <c r="C29" s="7">
        <v>3</v>
      </c>
      <c r="D29" s="12" t="s">
        <v>34</v>
      </c>
      <c r="E29" s="32">
        <v>6734.17</v>
      </c>
      <c r="F29" s="32">
        <v>6734.17</v>
      </c>
      <c r="G29" s="32">
        <f t="shared" si="3"/>
        <v>0</v>
      </c>
      <c r="H29" s="2">
        <v>3019809.9</v>
      </c>
      <c r="I29" s="2">
        <v>3019809.9</v>
      </c>
      <c r="J29" s="2">
        <f t="shared" si="4"/>
        <v>0</v>
      </c>
      <c r="K29" s="2">
        <v>613594.22</v>
      </c>
      <c r="L29" s="2">
        <v>613594.22</v>
      </c>
      <c r="M29" s="2">
        <f t="shared" si="5"/>
        <v>0</v>
      </c>
      <c r="N29" s="2">
        <v>2406215.6799999997</v>
      </c>
      <c r="O29" s="27">
        <v>2406215.6799999997</v>
      </c>
      <c r="P29" s="2">
        <f t="shared" si="6"/>
        <v>0</v>
      </c>
      <c r="Q29" s="26">
        <f t="shared" si="1"/>
        <v>357.31436539321101</v>
      </c>
      <c r="R29">
        <v>365</v>
      </c>
      <c r="S29" s="53" t="str">
        <f t="shared" si="2"/>
        <v>-</v>
      </c>
      <c r="T29" s="35">
        <f t="shared" si="7"/>
        <v>2406215.6799999997</v>
      </c>
      <c r="U29" s="35">
        <f t="shared" si="8"/>
        <v>2406215.6799999997</v>
      </c>
      <c r="V29" s="35">
        <f t="shared" si="9"/>
        <v>1343329.6417477576</v>
      </c>
      <c r="X29" s="35">
        <v>1342245.1363277587</v>
      </c>
      <c r="Y29" s="2">
        <f t="shared" si="10"/>
        <v>1084.5054199988954</v>
      </c>
      <c r="Z29" s="2">
        <v>1479.2700700566638</v>
      </c>
      <c r="AA29" s="2">
        <f t="shared" si="11"/>
        <v>-394.76465005776845</v>
      </c>
    </row>
    <row r="30" spans="2:27" x14ac:dyDescent="0.3">
      <c r="B30">
        <v>179</v>
      </c>
      <c r="C30" s="7">
        <v>3</v>
      </c>
      <c r="D30" s="12" t="s">
        <v>35</v>
      </c>
      <c r="E30" s="32">
        <v>5299.9</v>
      </c>
      <c r="F30" s="32">
        <v>5299.9</v>
      </c>
      <c r="G30" s="32">
        <f t="shared" si="3"/>
        <v>0</v>
      </c>
      <c r="H30" s="2">
        <v>3204155.18</v>
      </c>
      <c r="I30" s="2">
        <v>3204155.18</v>
      </c>
      <c r="J30" s="2">
        <f t="shared" si="4"/>
        <v>0</v>
      </c>
      <c r="K30" s="2">
        <v>16987.400000000001</v>
      </c>
      <c r="L30" s="2">
        <v>16987.400000000001</v>
      </c>
      <c r="M30" s="2">
        <f t="shared" si="5"/>
        <v>0</v>
      </c>
      <c r="N30" s="2">
        <v>3187167.7800000003</v>
      </c>
      <c r="O30" s="27">
        <v>3187167.7800000003</v>
      </c>
      <c r="P30" s="2">
        <f t="shared" si="6"/>
        <v>0</v>
      </c>
      <c r="Q30" s="26">
        <f t="shared" si="1"/>
        <v>601.36375780675121</v>
      </c>
      <c r="R30">
        <v>365</v>
      </c>
      <c r="S30" s="53" t="str">
        <f t="shared" si="2"/>
        <v>-</v>
      </c>
      <c r="T30" s="35">
        <f t="shared" si="7"/>
        <v>3187167.7800000003</v>
      </c>
      <c r="U30" s="35">
        <f t="shared" si="8"/>
        <v>3187167.7800000003</v>
      </c>
      <c r="V30" s="35">
        <f t="shared" si="9"/>
        <v>1779315.5400339658</v>
      </c>
      <c r="X30" s="35">
        <v>1777879.0517089227</v>
      </c>
      <c r="Y30" s="2">
        <f t="shared" si="10"/>
        <v>1436.4883250431158</v>
      </c>
      <c r="Z30" s="2">
        <v>1959.3762705442496</v>
      </c>
      <c r="AA30" s="2">
        <f t="shared" si="11"/>
        <v>-522.8879455011338</v>
      </c>
    </row>
    <row r="31" spans="2:27" x14ac:dyDescent="0.3">
      <c r="B31">
        <v>293</v>
      </c>
      <c r="C31" s="7">
        <v>3</v>
      </c>
      <c r="D31" s="12" t="s">
        <v>224</v>
      </c>
      <c r="E31" s="32">
        <v>6294.8400000000011</v>
      </c>
      <c r="F31" s="32">
        <v>6294.8400000000011</v>
      </c>
      <c r="G31" s="32">
        <f t="shared" si="3"/>
        <v>0</v>
      </c>
      <c r="H31" s="2">
        <v>3660757.3</v>
      </c>
      <c r="I31" s="2">
        <v>3660757.3</v>
      </c>
      <c r="J31" s="2">
        <f t="shared" si="4"/>
        <v>0</v>
      </c>
      <c r="K31" s="2">
        <v>1465119.84</v>
      </c>
      <c r="L31" s="2">
        <v>1465119.84</v>
      </c>
      <c r="M31" s="2">
        <f t="shared" si="5"/>
        <v>0</v>
      </c>
      <c r="N31" s="2">
        <v>2195637.46</v>
      </c>
      <c r="O31" s="27">
        <v>2195637.46</v>
      </c>
      <c r="P31" s="2">
        <f t="shared" si="6"/>
        <v>0</v>
      </c>
      <c r="Q31" s="26">
        <f t="shared" si="1"/>
        <v>348.79956599373446</v>
      </c>
      <c r="R31">
        <v>365</v>
      </c>
      <c r="S31" s="53" t="str">
        <f t="shared" si="2"/>
        <v>-</v>
      </c>
      <c r="T31" s="35">
        <f t="shared" si="7"/>
        <v>2195637.46</v>
      </c>
      <c r="U31" s="35">
        <f t="shared" si="8"/>
        <v>2195637.46</v>
      </c>
      <c r="V31" s="35">
        <f t="shared" si="9"/>
        <v>1225769.1224710816</v>
      </c>
      <c r="X31" s="35">
        <v>1224779.5267563188</v>
      </c>
      <c r="Y31" s="2">
        <f t="shared" si="10"/>
        <v>989.59571476280689</v>
      </c>
      <c r="Z31" s="2">
        <v>1349.8128227947745</v>
      </c>
      <c r="AA31" s="2">
        <f t="shared" si="11"/>
        <v>-360.21710803196765</v>
      </c>
    </row>
    <row r="32" spans="2:27" x14ac:dyDescent="0.3">
      <c r="B32">
        <v>12</v>
      </c>
      <c r="C32" s="7">
        <v>4</v>
      </c>
      <c r="D32" s="12" t="s">
        <v>225</v>
      </c>
      <c r="E32" s="32">
        <v>6048.03</v>
      </c>
      <c r="F32" s="32">
        <v>6048.03</v>
      </c>
      <c r="G32" s="32">
        <f t="shared" si="3"/>
        <v>0</v>
      </c>
      <c r="H32" s="2">
        <v>5173372.76</v>
      </c>
      <c r="I32" s="2">
        <v>5173372.76</v>
      </c>
      <c r="J32" s="2">
        <f t="shared" si="4"/>
        <v>0</v>
      </c>
      <c r="K32" s="2">
        <v>1376037.5499999998</v>
      </c>
      <c r="L32" s="2">
        <v>1376037.5499999998</v>
      </c>
      <c r="M32" s="2">
        <f t="shared" si="5"/>
        <v>0</v>
      </c>
      <c r="N32" s="2">
        <v>3797335.21</v>
      </c>
      <c r="O32" s="27">
        <v>3797335.21</v>
      </c>
      <c r="P32" s="2">
        <f t="shared" si="6"/>
        <v>0</v>
      </c>
      <c r="Q32" s="26">
        <f t="shared" si="1"/>
        <v>627.86315709412816</v>
      </c>
      <c r="R32">
        <v>365</v>
      </c>
      <c r="S32" s="53" t="str">
        <f t="shared" si="2"/>
        <v>-</v>
      </c>
      <c r="T32" s="35">
        <f t="shared" si="7"/>
        <v>3797335.2100000004</v>
      </c>
      <c r="U32" s="35">
        <f t="shared" si="8"/>
        <v>3797335.2100000004</v>
      </c>
      <c r="V32" s="35">
        <f t="shared" si="9"/>
        <v>2119956.6562734088</v>
      </c>
      <c r="X32" s="35">
        <v>2118245.1593984496</v>
      </c>
      <c r="Y32" s="2">
        <f t="shared" si="10"/>
        <v>1711.4968749592081</v>
      </c>
      <c r="Z32" s="2">
        <v>2334.4891186668538</v>
      </c>
      <c r="AA32" s="2">
        <f t="shared" si="11"/>
        <v>-622.99224370764568</v>
      </c>
    </row>
    <row r="33" spans="2:27" x14ac:dyDescent="0.3">
      <c r="B33">
        <v>21</v>
      </c>
      <c r="C33" s="7">
        <v>4</v>
      </c>
      <c r="D33" s="12" t="s">
        <v>36</v>
      </c>
      <c r="E33" s="32">
        <v>5438.3499999999995</v>
      </c>
      <c r="F33" s="32">
        <v>5438.3499999999985</v>
      </c>
      <c r="G33" s="32">
        <f t="shared" si="3"/>
        <v>0</v>
      </c>
      <c r="H33" s="2">
        <v>4467483.92</v>
      </c>
      <c r="I33" s="2">
        <v>4463589.63</v>
      </c>
      <c r="J33" s="2">
        <f t="shared" si="4"/>
        <v>-3894.2900000000373</v>
      </c>
      <c r="K33" s="2">
        <v>1108723.19</v>
      </c>
      <c r="L33" s="2">
        <v>1108723.19</v>
      </c>
      <c r="M33" s="2">
        <f t="shared" si="5"/>
        <v>0</v>
      </c>
      <c r="N33" s="2">
        <v>3358760.73</v>
      </c>
      <c r="O33" s="27">
        <v>3354866.44</v>
      </c>
      <c r="P33" s="2">
        <f t="shared" si="6"/>
        <v>-3894.2900000000373</v>
      </c>
      <c r="Q33" s="26">
        <f t="shared" si="1"/>
        <v>617.60657736261919</v>
      </c>
      <c r="R33">
        <v>365</v>
      </c>
      <c r="S33" s="53" t="str">
        <f t="shared" si="2"/>
        <v>-</v>
      </c>
      <c r="T33" s="35">
        <f t="shared" si="7"/>
        <v>3358760.73</v>
      </c>
      <c r="U33" s="35">
        <f t="shared" si="8"/>
        <v>3354866.44</v>
      </c>
      <c r="V33" s="35">
        <f t="shared" si="9"/>
        <v>1872937.4803827954</v>
      </c>
      <c r="X33" s="35">
        <v>1873597.7374776199</v>
      </c>
      <c r="Y33" s="2">
        <f t="shared" si="10"/>
        <v>-660.25709482445382</v>
      </c>
      <c r="Z33" s="2">
        <v>-109.85644404916093</v>
      </c>
      <c r="AA33" s="2">
        <f t="shared" si="11"/>
        <v>-550.40065077529289</v>
      </c>
    </row>
    <row r="34" spans="2:27" x14ac:dyDescent="0.3">
      <c r="B34">
        <v>34</v>
      </c>
      <c r="C34" s="7">
        <v>4</v>
      </c>
      <c r="D34" s="12" t="s">
        <v>37</v>
      </c>
      <c r="E34" s="32">
        <v>4310.08</v>
      </c>
      <c r="F34" s="32">
        <v>4310.08</v>
      </c>
      <c r="G34" s="32">
        <f t="shared" si="3"/>
        <v>0</v>
      </c>
      <c r="H34" s="2">
        <v>2261735.73</v>
      </c>
      <c r="I34" s="2">
        <v>2261735.73</v>
      </c>
      <c r="J34" s="2">
        <f t="shared" si="4"/>
        <v>0</v>
      </c>
      <c r="K34" s="2">
        <v>921612.77999999991</v>
      </c>
      <c r="L34" s="2">
        <v>921612.77999999991</v>
      </c>
      <c r="M34" s="2">
        <f t="shared" si="5"/>
        <v>0</v>
      </c>
      <c r="N34" s="2">
        <v>1340122.9500000002</v>
      </c>
      <c r="O34" s="27">
        <v>1340122.9500000002</v>
      </c>
      <c r="P34" s="2">
        <f t="shared" si="6"/>
        <v>0</v>
      </c>
      <c r="Q34" s="26">
        <f t="shared" si="1"/>
        <v>310.92762779345168</v>
      </c>
      <c r="R34">
        <v>365</v>
      </c>
      <c r="S34" s="53" t="str">
        <f t="shared" si="2"/>
        <v>-</v>
      </c>
      <c r="T34" s="35">
        <f t="shared" si="7"/>
        <v>1340122.9500000002</v>
      </c>
      <c r="U34" s="35">
        <f t="shared" si="8"/>
        <v>1340122.9500000002</v>
      </c>
      <c r="V34" s="35">
        <f t="shared" si="9"/>
        <v>748156.90766400809</v>
      </c>
      <c r="X34" s="35">
        <v>747552.90087657829</v>
      </c>
      <c r="Y34" s="2">
        <f t="shared" si="10"/>
        <v>604.00678742979653</v>
      </c>
      <c r="Z34" s="2">
        <v>823.86786297196522</v>
      </c>
      <c r="AA34" s="2">
        <f t="shared" si="11"/>
        <v>-219.86107554216869</v>
      </c>
    </row>
    <row r="35" spans="2:27" x14ac:dyDescent="0.3">
      <c r="B35">
        <v>87</v>
      </c>
      <c r="C35" s="7">
        <v>4</v>
      </c>
      <c r="D35" s="12" t="s">
        <v>38</v>
      </c>
      <c r="E35" s="32">
        <v>11249.39</v>
      </c>
      <c r="F35" s="32">
        <v>11249.39</v>
      </c>
      <c r="G35" s="32">
        <f t="shared" si="3"/>
        <v>0</v>
      </c>
      <c r="H35" s="2">
        <v>5666267.4500000002</v>
      </c>
      <c r="I35" s="2">
        <v>5666085.3600000003</v>
      </c>
      <c r="J35" s="2">
        <f t="shared" si="4"/>
        <v>-182.08999999985099</v>
      </c>
      <c r="K35" s="2">
        <v>1812904.22</v>
      </c>
      <c r="L35" s="2">
        <v>1812904.22</v>
      </c>
      <c r="M35" s="2">
        <f t="shared" si="5"/>
        <v>0</v>
      </c>
      <c r="N35" s="2">
        <v>3853363.2300000004</v>
      </c>
      <c r="O35" s="27">
        <v>3853181.1400000006</v>
      </c>
      <c r="P35" s="2">
        <f t="shared" si="6"/>
        <v>-182.08999999985099</v>
      </c>
      <c r="Q35" s="26">
        <f t="shared" si="1"/>
        <v>342.53974926640473</v>
      </c>
      <c r="R35">
        <v>365</v>
      </c>
      <c r="S35" s="53" t="str">
        <f t="shared" si="2"/>
        <v>-</v>
      </c>
      <c r="T35" s="35">
        <f t="shared" si="7"/>
        <v>3853363.23</v>
      </c>
      <c r="U35" s="35">
        <f t="shared" si="8"/>
        <v>3853181.1400000006</v>
      </c>
      <c r="V35" s="35">
        <f t="shared" si="9"/>
        <v>2151134.0331658954</v>
      </c>
      <c r="X35" s="35">
        <v>2149498.9401663789</v>
      </c>
      <c r="Y35" s="2">
        <f t="shared" si="10"/>
        <v>1635.0929995165206</v>
      </c>
      <c r="Z35" s="2">
        <v>2267.2473475178704</v>
      </c>
      <c r="AA35" s="2">
        <f t="shared" si="11"/>
        <v>-632.15434800134972</v>
      </c>
    </row>
    <row r="36" spans="2:27" x14ac:dyDescent="0.3">
      <c r="B36">
        <v>88</v>
      </c>
      <c r="C36" s="7">
        <v>4</v>
      </c>
      <c r="D36" s="12" t="s">
        <v>226</v>
      </c>
      <c r="E36" s="32">
        <v>5380.82</v>
      </c>
      <c r="F36" s="32">
        <v>5380.82</v>
      </c>
      <c r="G36" s="32">
        <f t="shared" si="3"/>
        <v>0</v>
      </c>
      <c r="H36" s="2">
        <v>3307471.28</v>
      </c>
      <c r="I36" s="2">
        <v>3307471.28</v>
      </c>
      <c r="J36" s="2">
        <f t="shared" si="4"/>
        <v>0</v>
      </c>
      <c r="K36" s="2">
        <v>1048910.48</v>
      </c>
      <c r="L36" s="2">
        <v>1048910.48</v>
      </c>
      <c r="M36" s="2">
        <f t="shared" si="5"/>
        <v>0</v>
      </c>
      <c r="N36" s="2">
        <v>2258560.7999999998</v>
      </c>
      <c r="O36" s="27">
        <v>2258560.7999999998</v>
      </c>
      <c r="P36" s="2">
        <f t="shared" si="6"/>
        <v>0</v>
      </c>
      <c r="Q36" s="26">
        <f t="shared" si="1"/>
        <v>419.74286447047103</v>
      </c>
      <c r="R36">
        <v>365</v>
      </c>
      <c r="S36" s="53" t="str">
        <f t="shared" si="2"/>
        <v>-</v>
      </c>
      <c r="T36" s="35">
        <f t="shared" si="7"/>
        <v>2258560.7999999998</v>
      </c>
      <c r="U36" s="35">
        <f t="shared" si="8"/>
        <v>2258560.7999999998</v>
      </c>
      <c r="V36" s="35">
        <f t="shared" si="9"/>
        <v>1260897.6392047817</v>
      </c>
      <c r="X36" s="35">
        <v>1259879.6833127327</v>
      </c>
      <c r="Y36" s="2">
        <f t="shared" si="10"/>
        <v>1017.955892049009</v>
      </c>
      <c r="Z36" s="2">
        <v>1388.4962269230746</v>
      </c>
      <c r="AA36" s="2">
        <f t="shared" si="11"/>
        <v>-370.54033487406559</v>
      </c>
    </row>
    <row r="37" spans="2:27" x14ac:dyDescent="0.3">
      <c r="B37">
        <v>89</v>
      </c>
      <c r="C37" s="7">
        <v>4</v>
      </c>
      <c r="D37" s="12" t="s">
        <v>39</v>
      </c>
      <c r="E37" s="32">
        <v>5688.74</v>
      </c>
      <c r="F37" s="32">
        <v>5688.7400000000016</v>
      </c>
      <c r="G37" s="32">
        <f t="shared" si="3"/>
        <v>0</v>
      </c>
      <c r="H37" s="2">
        <v>5351362.38</v>
      </c>
      <c r="I37" s="2">
        <v>5570253.2800000003</v>
      </c>
      <c r="J37" s="2">
        <f t="shared" si="4"/>
        <v>218890.90000000037</v>
      </c>
      <c r="K37" s="2">
        <v>1193245.8599999999</v>
      </c>
      <c r="L37" s="2">
        <v>1193245.8600000001</v>
      </c>
      <c r="M37" s="2">
        <f t="shared" si="5"/>
        <v>0</v>
      </c>
      <c r="N37" s="2">
        <v>4158116.52</v>
      </c>
      <c r="O37" s="27">
        <v>4377007.42</v>
      </c>
      <c r="P37" s="2">
        <f t="shared" si="6"/>
        <v>218890.89999999991</v>
      </c>
      <c r="Q37" s="26">
        <f t="shared" si="1"/>
        <v>730.93804955051564</v>
      </c>
      <c r="R37">
        <v>365</v>
      </c>
      <c r="S37" s="53" t="str">
        <f t="shared" si="2"/>
        <v>-</v>
      </c>
      <c r="T37" s="35">
        <f t="shared" si="7"/>
        <v>4158116.52</v>
      </c>
      <c r="U37" s="35">
        <f t="shared" si="8"/>
        <v>4377007.42</v>
      </c>
      <c r="V37" s="35">
        <f t="shared" si="9"/>
        <v>2443573.0588522623</v>
      </c>
      <c r="X37" s="35">
        <v>2319497.6749773761</v>
      </c>
      <c r="Y37" s="2">
        <f t="shared" si="10"/>
        <v>124075.3838748862</v>
      </c>
      <c r="Z37" s="2">
        <v>124793.47735953098</v>
      </c>
      <c r="AA37" s="2">
        <f t="shared" si="11"/>
        <v>-718.09348464477807</v>
      </c>
    </row>
    <row r="38" spans="2:27" x14ac:dyDescent="0.3">
      <c r="B38">
        <v>143</v>
      </c>
      <c r="C38" s="7">
        <v>4</v>
      </c>
      <c r="D38" s="12" t="s">
        <v>40</v>
      </c>
      <c r="E38" s="32">
        <v>2906.48</v>
      </c>
      <c r="F38" s="32">
        <v>2906.48</v>
      </c>
      <c r="G38" s="32">
        <f t="shared" si="3"/>
        <v>0</v>
      </c>
      <c r="H38" s="2">
        <v>1081903.3700000001</v>
      </c>
      <c r="I38" s="2">
        <v>1081903.3700000001</v>
      </c>
      <c r="J38" s="2">
        <f t="shared" si="4"/>
        <v>0</v>
      </c>
      <c r="K38" s="2">
        <v>780052.83</v>
      </c>
      <c r="L38" s="2">
        <v>780052.83</v>
      </c>
      <c r="M38" s="2">
        <f t="shared" si="5"/>
        <v>0</v>
      </c>
      <c r="N38" s="2">
        <v>301850.54000000015</v>
      </c>
      <c r="O38" s="27">
        <v>301850.54000000015</v>
      </c>
      <c r="P38" s="2">
        <f t="shared" si="6"/>
        <v>0</v>
      </c>
      <c r="Q38" s="26">
        <f t="shared" si="1"/>
        <v>103.85433238831857</v>
      </c>
      <c r="R38">
        <v>365</v>
      </c>
      <c r="S38" s="53" t="str">
        <f t="shared" si="2"/>
        <v>-</v>
      </c>
      <c r="T38" s="35">
        <f t="shared" si="7"/>
        <v>301850.54000000015</v>
      </c>
      <c r="U38" s="35">
        <f t="shared" si="8"/>
        <v>301850.54000000015</v>
      </c>
      <c r="V38" s="35">
        <f t="shared" si="9"/>
        <v>168515.55790691523</v>
      </c>
      <c r="X38" s="35">
        <v>168379.5108561955</v>
      </c>
      <c r="Y38" s="2">
        <f t="shared" si="10"/>
        <v>136.04705071973149</v>
      </c>
      <c r="Z38" s="2">
        <v>185.56876391582773</v>
      </c>
      <c r="AA38" s="2">
        <f t="shared" si="11"/>
        <v>-49.521713196096243</v>
      </c>
    </row>
    <row r="39" spans="2:27" x14ac:dyDescent="0.3">
      <c r="B39">
        <v>183</v>
      </c>
      <c r="C39" s="7">
        <v>4</v>
      </c>
      <c r="D39" s="12" t="s">
        <v>41</v>
      </c>
      <c r="E39" s="32">
        <v>12436.082400000001</v>
      </c>
      <c r="F39" s="32">
        <v>12436.082400000001</v>
      </c>
      <c r="G39" s="32">
        <f t="shared" si="3"/>
        <v>0</v>
      </c>
      <c r="H39" s="2">
        <v>7443477.4699999997</v>
      </c>
      <c r="I39" s="2">
        <v>7443477.4699999997</v>
      </c>
      <c r="J39" s="2">
        <f t="shared" si="4"/>
        <v>0</v>
      </c>
      <c r="K39" s="2">
        <v>830619.73</v>
      </c>
      <c r="L39" s="2">
        <v>830619.73</v>
      </c>
      <c r="M39" s="2">
        <f t="shared" si="5"/>
        <v>0</v>
      </c>
      <c r="N39" s="2">
        <v>6612857.7400000002</v>
      </c>
      <c r="O39" s="27">
        <v>6612857.7400000002</v>
      </c>
      <c r="P39" s="2">
        <f t="shared" si="6"/>
        <v>0</v>
      </c>
      <c r="Q39" s="26">
        <f t="shared" si="1"/>
        <v>531.74766194858921</v>
      </c>
      <c r="R39">
        <v>365</v>
      </c>
      <c r="S39" s="53" t="str">
        <f t="shared" si="2"/>
        <v>-</v>
      </c>
      <c r="T39" s="35">
        <f t="shared" si="7"/>
        <v>6612857.7399999993</v>
      </c>
      <c r="U39" s="35">
        <f t="shared" si="8"/>
        <v>6612857.7399999993</v>
      </c>
      <c r="V39" s="35">
        <f t="shared" si="9"/>
        <v>3691792.008770837</v>
      </c>
      <c r="X39" s="35">
        <v>3688811.5277938736</v>
      </c>
      <c r="Y39" s="2">
        <f t="shared" si="10"/>
        <v>2980.4809769634157</v>
      </c>
      <c r="Z39" s="2">
        <v>4065.3889065859839</v>
      </c>
      <c r="AA39" s="2">
        <f t="shared" si="11"/>
        <v>-1084.9079296225682</v>
      </c>
    </row>
    <row r="40" spans="2:27" x14ac:dyDescent="0.3">
      <c r="B40">
        <v>186</v>
      </c>
      <c r="C40" s="7">
        <v>4</v>
      </c>
      <c r="D40" s="12" t="s">
        <v>42</v>
      </c>
      <c r="E40" s="32">
        <v>9865.7900000000009</v>
      </c>
      <c r="F40" s="32">
        <v>9865.7900000000009</v>
      </c>
      <c r="G40" s="32">
        <f t="shared" si="3"/>
        <v>0</v>
      </c>
      <c r="H40" s="2">
        <v>9340767.2400000002</v>
      </c>
      <c r="I40" s="2">
        <v>9350813.0099999998</v>
      </c>
      <c r="J40" s="2">
        <f t="shared" si="4"/>
        <v>10045.769999999553</v>
      </c>
      <c r="K40" s="2">
        <v>2557234.56</v>
      </c>
      <c r="L40" s="2">
        <v>2557234.56</v>
      </c>
      <c r="M40" s="2">
        <f t="shared" si="5"/>
        <v>0</v>
      </c>
      <c r="N40" s="2">
        <v>6783532.6799999997</v>
      </c>
      <c r="O40" s="27">
        <v>6793578.4499999993</v>
      </c>
      <c r="P40" s="2">
        <f t="shared" si="6"/>
        <v>10045.769999999553</v>
      </c>
      <c r="Q40" s="26">
        <f t="shared" si="1"/>
        <v>687.58129658141911</v>
      </c>
      <c r="R40">
        <v>365</v>
      </c>
      <c r="S40" s="53" t="str">
        <f t="shared" si="2"/>
        <v>-</v>
      </c>
      <c r="T40" s="35">
        <f t="shared" si="7"/>
        <v>6783532.6799999997</v>
      </c>
      <c r="U40" s="35">
        <f t="shared" si="8"/>
        <v>6793578.4499999983</v>
      </c>
      <c r="V40" s="35">
        <f t="shared" si="9"/>
        <v>3792683.8318266566</v>
      </c>
      <c r="X40" s="35">
        <v>3784018.1254451829</v>
      </c>
      <c r="Y40" s="2">
        <f t="shared" si="10"/>
        <v>8665.7063814736903</v>
      </c>
      <c r="Z40" s="2">
        <v>9780.2634187946096</v>
      </c>
      <c r="AA40" s="2">
        <f t="shared" si="11"/>
        <v>-1114.5570373209193</v>
      </c>
    </row>
    <row r="41" spans="2:27" x14ac:dyDescent="0.3">
      <c r="B41">
        <v>190</v>
      </c>
      <c r="C41" s="7">
        <v>4</v>
      </c>
      <c r="D41" s="12" t="s">
        <v>43</v>
      </c>
      <c r="E41" s="32">
        <v>3127.4500000000003</v>
      </c>
      <c r="F41" s="32">
        <v>3132.35</v>
      </c>
      <c r="G41" s="32">
        <f t="shared" si="3"/>
        <v>4.8999999999996362</v>
      </c>
      <c r="H41" s="2">
        <v>2633695.42</v>
      </c>
      <c r="I41" s="2">
        <v>2635089.2799999998</v>
      </c>
      <c r="J41" s="2">
        <f t="shared" si="4"/>
        <v>1393.8599999998696</v>
      </c>
      <c r="K41" s="2">
        <v>797103.2</v>
      </c>
      <c r="L41" s="2">
        <v>798327.3899999999</v>
      </c>
      <c r="M41" s="2">
        <f t="shared" si="5"/>
        <v>1224.1899999999441</v>
      </c>
      <c r="N41" s="2">
        <v>1836592.22</v>
      </c>
      <c r="O41" s="27">
        <v>1836761.89</v>
      </c>
      <c r="P41" s="2">
        <f t="shared" si="6"/>
        <v>169.66999999992549</v>
      </c>
      <c r="Q41" s="26">
        <f t="shared" si="1"/>
        <v>587.24910710003348</v>
      </c>
      <c r="R41">
        <v>365</v>
      </c>
      <c r="S41" s="53" t="str">
        <f t="shared" si="2"/>
        <v>-</v>
      </c>
      <c r="T41" s="35">
        <f t="shared" si="7"/>
        <v>1836592.22</v>
      </c>
      <c r="U41" s="35">
        <f t="shared" si="8"/>
        <v>1836761.8899999997</v>
      </c>
      <c r="V41" s="35">
        <f t="shared" si="9"/>
        <v>1025417.9258235212</v>
      </c>
      <c r="X41" s="35">
        <v>1024495.432891702</v>
      </c>
      <c r="Y41" s="2">
        <f t="shared" si="10"/>
        <v>922.49293181917164</v>
      </c>
      <c r="Z41" s="2">
        <v>1223.8327787715243</v>
      </c>
      <c r="AA41" s="2">
        <f t="shared" si="11"/>
        <v>-301.33984695235267</v>
      </c>
    </row>
    <row r="42" spans="2:27" x14ac:dyDescent="0.3">
      <c r="B42">
        <v>324</v>
      </c>
      <c r="C42" s="7">
        <v>4</v>
      </c>
      <c r="D42" s="12" t="s">
        <v>44</v>
      </c>
      <c r="E42" s="32">
        <v>7255.69</v>
      </c>
      <c r="F42" s="32">
        <v>7255.69</v>
      </c>
      <c r="G42" s="32">
        <f t="shared" si="3"/>
        <v>0</v>
      </c>
      <c r="H42" s="2">
        <v>5427830.5599999996</v>
      </c>
      <c r="I42" s="2">
        <v>5427830.5599999996</v>
      </c>
      <c r="J42" s="2">
        <f t="shared" si="4"/>
        <v>0</v>
      </c>
      <c r="K42" s="2">
        <v>1691010.1199999999</v>
      </c>
      <c r="L42" s="2">
        <v>1691010.1199999996</v>
      </c>
      <c r="M42" s="2">
        <f t="shared" si="5"/>
        <v>0</v>
      </c>
      <c r="N42" s="2">
        <v>3736820.4399999995</v>
      </c>
      <c r="O42" s="27">
        <v>3736820.44</v>
      </c>
      <c r="P42" s="2">
        <f t="shared" si="6"/>
        <v>0</v>
      </c>
      <c r="Q42" s="26">
        <f t="shared" si="1"/>
        <v>515.0193076054793</v>
      </c>
      <c r="R42">
        <v>365</v>
      </c>
      <c r="S42" s="53" t="str">
        <f t="shared" si="2"/>
        <v>-</v>
      </c>
      <c r="T42" s="35">
        <f t="shared" si="7"/>
        <v>3736820.44</v>
      </c>
      <c r="U42" s="35">
        <f t="shared" si="8"/>
        <v>3736820.44</v>
      </c>
      <c r="V42" s="35">
        <f t="shared" si="9"/>
        <v>2086172.7835390458</v>
      </c>
      <c r="X42" s="35">
        <v>2084488.5612748377</v>
      </c>
      <c r="Y42" s="2">
        <f t="shared" si="10"/>
        <v>1684.2222642081324</v>
      </c>
      <c r="Z42" s="2">
        <v>2297.2864319747314</v>
      </c>
      <c r="AA42" s="2">
        <f t="shared" si="11"/>
        <v>-613.06416776659898</v>
      </c>
    </row>
    <row r="43" spans="2:27" x14ac:dyDescent="0.3">
      <c r="B43">
        <v>429</v>
      </c>
      <c r="C43" s="7">
        <v>4</v>
      </c>
      <c r="D43" s="12" t="s">
        <v>227</v>
      </c>
      <c r="E43" s="32">
        <v>4026.1830000000004</v>
      </c>
      <c r="F43" s="32">
        <v>4026.1830000000004</v>
      </c>
      <c r="G43" s="32">
        <f t="shared" si="3"/>
        <v>0</v>
      </c>
      <c r="H43" s="2">
        <v>1579663.4</v>
      </c>
      <c r="I43" s="2">
        <v>1579663.4</v>
      </c>
      <c r="J43" s="2">
        <f t="shared" si="4"/>
        <v>0</v>
      </c>
      <c r="K43" s="2">
        <v>627296.4</v>
      </c>
      <c r="L43" s="2">
        <v>627296.4</v>
      </c>
      <c r="M43" s="2">
        <f t="shared" si="5"/>
        <v>0</v>
      </c>
      <c r="N43" s="2">
        <v>952366.99999999988</v>
      </c>
      <c r="O43" s="27">
        <v>952366.99999999988</v>
      </c>
      <c r="P43" s="2">
        <f t="shared" si="6"/>
        <v>0</v>
      </c>
      <c r="Q43" s="26">
        <f t="shared" si="1"/>
        <v>236.54339606520611</v>
      </c>
      <c r="R43">
        <v>365</v>
      </c>
      <c r="S43" s="53" t="str">
        <f t="shared" si="2"/>
        <v>-</v>
      </c>
      <c r="T43" s="35">
        <f t="shared" si="7"/>
        <v>952366.99999999988</v>
      </c>
      <c r="U43" s="35">
        <f t="shared" si="8"/>
        <v>952366.99999999988</v>
      </c>
      <c r="V43" s="35">
        <f t="shared" si="9"/>
        <v>531682.52187700255</v>
      </c>
      <c r="X43" s="35">
        <v>531253.28056587954</v>
      </c>
      <c r="Y43" s="2">
        <f t="shared" si="10"/>
        <v>429.24131112301257</v>
      </c>
      <c r="Z43" s="2">
        <v>585.48699957341887</v>
      </c>
      <c r="AA43" s="2">
        <f t="shared" si="11"/>
        <v>-156.24568845040631</v>
      </c>
    </row>
    <row r="44" spans="2:27" x14ac:dyDescent="0.3">
      <c r="B44">
        <v>601</v>
      </c>
      <c r="C44" s="7">
        <v>4</v>
      </c>
      <c r="D44" s="12" t="s">
        <v>45</v>
      </c>
      <c r="E44" s="32">
        <v>5412.3700000000008</v>
      </c>
      <c r="F44" s="32">
        <v>5412.3700000000008</v>
      </c>
      <c r="G44" s="32">
        <f t="shared" si="3"/>
        <v>0</v>
      </c>
      <c r="H44" s="2">
        <v>4416000.53</v>
      </c>
      <c r="I44" s="2">
        <v>3312343.35</v>
      </c>
      <c r="J44" s="2">
        <f t="shared" si="4"/>
        <v>-1103657.1800000002</v>
      </c>
      <c r="K44" s="2">
        <v>1001311.06</v>
      </c>
      <c r="L44" s="2">
        <v>1001311.06</v>
      </c>
      <c r="M44" s="2">
        <f t="shared" si="5"/>
        <v>0</v>
      </c>
      <c r="N44" s="2">
        <v>3414689.47</v>
      </c>
      <c r="O44" s="27">
        <v>2311032.29</v>
      </c>
      <c r="P44" s="2">
        <f t="shared" si="6"/>
        <v>-1103657.1800000002</v>
      </c>
      <c r="Q44" s="26">
        <f t="shared" si="1"/>
        <v>630.90466283716739</v>
      </c>
      <c r="R44">
        <v>365</v>
      </c>
      <c r="S44" s="53" t="str">
        <f t="shared" si="2"/>
        <v>-</v>
      </c>
      <c r="T44" s="35">
        <f t="shared" si="7"/>
        <v>3414689.4700000007</v>
      </c>
      <c r="U44" s="35">
        <f t="shared" si="8"/>
        <v>2311032.29</v>
      </c>
      <c r="V44" s="35">
        <f t="shared" si="9"/>
        <v>1290191.1511910686</v>
      </c>
      <c r="X44" s="35">
        <v>1904796.1374672421</v>
      </c>
      <c r="Y44" s="2">
        <f>V44-X44</f>
        <v>-614604.9862761735</v>
      </c>
      <c r="Z44" s="2">
        <v>-614225.83744890196</v>
      </c>
      <c r="AA44" s="2">
        <f t="shared" si="11"/>
        <v>-379.14882727153599</v>
      </c>
    </row>
    <row r="45" spans="2:27" x14ac:dyDescent="0.3">
      <c r="B45">
        <v>760</v>
      </c>
      <c r="C45" s="7">
        <v>4</v>
      </c>
      <c r="D45" s="12" t="s">
        <v>228</v>
      </c>
      <c r="E45" s="32">
        <v>4695.5099999999993</v>
      </c>
      <c r="F45" s="32">
        <v>4695.5099999999993</v>
      </c>
      <c r="G45" s="32">
        <f t="shared" si="3"/>
        <v>0</v>
      </c>
      <c r="H45" s="2">
        <v>1809682</v>
      </c>
      <c r="I45" s="2">
        <v>1809682</v>
      </c>
      <c r="J45" s="2">
        <f t="shared" si="4"/>
        <v>0</v>
      </c>
      <c r="K45" s="2">
        <v>1203457.6599999999</v>
      </c>
      <c r="L45" s="2">
        <v>1203457.6599999999</v>
      </c>
      <c r="M45" s="2">
        <f t="shared" si="5"/>
        <v>0</v>
      </c>
      <c r="N45" s="2">
        <v>606224.34000000008</v>
      </c>
      <c r="O45" s="27">
        <v>606224.34000000008</v>
      </c>
      <c r="P45" s="2">
        <f t="shared" si="6"/>
        <v>0</v>
      </c>
      <c r="Q45" s="26">
        <f t="shared" si="1"/>
        <v>129.10724074701153</v>
      </c>
      <c r="R45">
        <v>181</v>
      </c>
      <c r="S45" s="53">
        <f t="shared" si="2"/>
        <v>45108</v>
      </c>
      <c r="T45" s="35">
        <f t="shared" si="7"/>
        <v>300620.83709589049</v>
      </c>
      <c r="U45" s="35">
        <f t="shared" si="8"/>
        <v>300620.83709589049</v>
      </c>
      <c r="V45" s="35">
        <f t="shared" si="9"/>
        <v>167829.04573123454</v>
      </c>
      <c r="X45" s="35">
        <v>167693.55291988558</v>
      </c>
      <c r="Y45" s="2">
        <f t="shared" si="10"/>
        <v>135.49281134895864</v>
      </c>
      <c r="Z45" s="2">
        <v>184.81277902377769</v>
      </c>
      <c r="AA45" s="2">
        <f t="shared" si="11"/>
        <v>-49.319967674819054</v>
      </c>
    </row>
    <row r="46" spans="2:27" x14ac:dyDescent="0.3">
      <c r="B46">
        <v>878</v>
      </c>
      <c r="C46" s="7">
        <v>4</v>
      </c>
      <c r="D46" s="12" t="s">
        <v>46</v>
      </c>
      <c r="E46" s="32">
        <v>7319.6200000000017</v>
      </c>
      <c r="F46" s="32">
        <v>7319.6200000000008</v>
      </c>
      <c r="G46" s="32">
        <f t="shared" si="3"/>
        <v>0</v>
      </c>
      <c r="H46" s="2">
        <v>4348788.6900000004</v>
      </c>
      <c r="I46" s="2">
        <v>4357711.16</v>
      </c>
      <c r="J46" s="2">
        <f t="shared" si="4"/>
        <v>8922.4699999997392</v>
      </c>
      <c r="K46" s="2">
        <v>1317864.46</v>
      </c>
      <c r="L46" s="2">
        <v>1317864.46</v>
      </c>
      <c r="M46" s="2">
        <f t="shared" si="5"/>
        <v>0</v>
      </c>
      <c r="N46" s="2">
        <v>3030924.2300000004</v>
      </c>
      <c r="O46" s="27">
        <v>3039846.7</v>
      </c>
      <c r="P46" s="2">
        <f t="shared" si="6"/>
        <v>8922.4699999997392</v>
      </c>
      <c r="Q46" s="26">
        <f t="shared" si="1"/>
        <v>414.08218322809103</v>
      </c>
      <c r="R46">
        <v>365</v>
      </c>
      <c r="S46" s="53" t="str">
        <f t="shared" si="2"/>
        <v>-</v>
      </c>
      <c r="T46" s="35">
        <f t="shared" si="7"/>
        <v>3030924.23</v>
      </c>
      <c r="U46" s="35">
        <f t="shared" si="8"/>
        <v>3039846.7</v>
      </c>
      <c r="V46" s="35">
        <f t="shared" si="9"/>
        <v>1697069.8896281417</v>
      </c>
      <c r="X46" s="35">
        <v>1690722.6314373687</v>
      </c>
      <c r="Y46" s="2">
        <f t="shared" si="10"/>
        <v>6347.2581907729618</v>
      </c>
      <c r="Z46" s="2">
        <v>6845.9765844435897</v>
      </c>
      <c r="AA46" s="2">
        <f t="shared" si="11"/>
        <v>-498.71839367062785</v>
      </c>
    </row>
    <row r="47" spans="2:27" x14ac:dyDescent="0.3">
      <c r="B47">
        <v>8</v>
      </c>
      <c r="C47" s="7">
        <v>5</v>
      </c>
      <c r="D47" s="12" t="s">
        <v>47</v>
      </c>
      <c r="E47" s="32">
        <v>2253.19</v>
      </c>
      <c r="F47" s="32">
        <v>2253.19</v>
      </c>
      <c r="G47" s="32">
        <f t="shared" si="3"/>
        <v>0</v>
      </c>
      <c r="H47" s="2">
        <v>1042534.49</v>
      </c>
      <c r="I47" s="2">
        <v>1042534.49</v>
      </c>
      <c r="J47" s="2">
        <f t="shared" si="4"/>
        <v>0</v>
      </c>
      <c r="K47" s="2">
        <v>403560.81000000006</v>
      </c>
      <c r="L47" s="2">
        <v>403560.81000000006</v>
      </c>
      <c r="M47" s="2">
        <f t="shared" si="5"/>
        <v>0</v>
      </c>
      <c r="N47" s="2">
        <v>638973.67999999993</v>
      </c>
      <c r="O47" s="27">
        <v>638973.67999999993</v>
      </c>
      <c r="P47" s="2">
        <f t="shared" si="6"/>
        <v>0</v>
      </c>
      <c r="Q47" s="26">
        <f t="shared" si="1"/>
        <v>283.58623995313309</v>
      </c>
      <c r="R47">
        <v>365</v>
      </c>
      <c r="S47" s="53" t="str">
        <f t="shared" si="2"/>
        <v>-</v>
      </c>
      <c r="T47" s="35">
        <f t="shared" si="7"/>
        <v>638973.67999999993</v>
      </c>
      <c r="U47" s="35">
        <f t="shared" si="8"/>
        <v>638973.67999999993</v>
      </c>
      <c r="V47" s="35">
        <f t="shared" si="9"/>
        <v>356722.92046598508</v>
      </c>
      <c r="X47" s="35">
        <v>356434.92865171988</v>
      </c>
      <c r="Y47" s="2">
        <f t="shared" si="10"/>
        <v>287.99181426520227</v>
      </c>
      <c r="Z47" s="2">
        <v>392.82207668852061</v>
      </c>
      <c r="AA47" s="2">
        <f t="shared" si="11"/>
        <v>-104.83026242331835</v>
      </c>
    </row>
    <row r="48" spans="2:27" x14ac:dyDescent="0.3">
      <c r="B48">
        <v>41</v>
      </c>
      <c r="C48" s="7">
        <v>5</v>
      </c>
      <c r="D48" s="12" t="s">
        <v>229</v>
      </c>
      <c r="E48" s="32">
        <v>1364.9699999999998</v>
      </c>
      <c r="F48" s="32">
        <v>1364.9699999999998</v>
      </c>
      <c r="G48" s="32">
        <f t="shared" si="3"/>
        <v>0</v>
      </c>
      <c r="H48" s="2">
        <v>564136.86</v>
      </c>
      <c r="I48" s="2">
        <v>564136.86</v>
      </c>
      <c r="J48" s="2">
        <f t="shared" si="4"/>
        <v>0</v>
      </c>
      <c r="K48" s="2">
        <v>294651.75</v>
      </c>
      <c r="L48" s="2">
        <v>294651.75</v>
      </c>
      <c r="M48" s="2">
        <f t="shared" si="5"/>
        <v>0</v>
      </c>
      <c r="N48" s="2">
        <v>269485.11</v>
      </c>
      <c r="O48" s="27">
        <v>269485.11</v>
      </c>
      <c r="P48" s="2">
        <f t="shared" si="6"/>
        <v>0</v>
      </c>
      <c r="Q48" s="26">
        <f t="shared" si="1"/>
        <v>197.42932811710151</v>
      </c>
      <c r="R48">
        <v>181</v>
      </c>
      <c r="S48" s="53">
        <f t="shared" si="2"/>
        <v>45108</v>
      </c>
      <c r="T48" s="35">
        <f t="shared" si="7"/>
        <v>133635.08194520546</v>
      </c>
      <c r="U48" s="35">
        <f t="shared" si="8"/>
        <v>133635.08194520546</v>
      </c>
      <c r="V48" s="35">
        <f t="shared" si="9"/>
        <v>74605.102213607504</v>
      </c>
      <c r="X48" s="35">
        <v>74544.87154855275</v>
      </c>
      <c r="Y48" s="2">
        <f t="shared" si="10"/>
        <v>60.230665054754354</v>
      </c>
      <c r="Z48" s="2">
        <v>82.154886893229559</v>
      </c>
      <c r="AA48" s="2">
        <f t="shared" si="11"/>
        <v>-21.924221838475205</v>
      </c>
    </row>
    <row r="49" spans="2:27" x14ac:dyDescent="0.3">
      <c r="B49">
        <v>56</v>
      </c>
      <c r="C49" s="7">
        <v>5</v>
      </c>
      <c r="D49" s="12" t="s">
        <v>230</v>
      </c>
      <c r="E49" s="32">
        <v>2532.6</v>
      </c>
      <c r="F49" s="32">
        <v>2532.6</v>
      </c>
      <c r="G49" s="32">
        <f t="shared" si="3"/>
        <v>0</v>
      </c>
      <c r="H49" s="2">
        <v>1065130.98</v>
      </c>
      <c r="I49" s="2">
        <v>1065130.98</v>
      </c>
      <c r="J49" s="2">
        <f t="shared" si="4"/>
        <v>0</v>
      </c>
      <c r="K49" s="2">
        <v>42700.71</v>
      </c>
      <c r="L49" s="2">
        <v>42700.71</v>
      </c>
      <c r="M49" s="2">
        <f t="shared" si="5"/>
        <v>0</v>
      </c>
      <c r="N49" s="2">
        <v>1022430.27</v>
      </c>
      <c r="O49" s="27">
        <v>1022430.27</v>
      </c>
      <c r="P49" s="2">
        <f t="shared" si="6"/>
        <v>0</v>
      </c>
      <c r="Q49" s="26">
        <f t="shared" si="1"/>
        <v>403.70775882492302</v>
      </c>
      <c r="R49">
        <v>365</v>
      </c>
      <c r="S49" s="53" t="str">
        <f t="shared" si="2"/>
        <v>-</v>
      </c>
      <c r="T49" s="35">
        <f t="shared" si="7"/>
        <v>1022430.27</v>
      </c>
      <c r="U49" s="35">
        <f t="shared" si="8"/>
        <v>1022430.27</v>
      </c>
      <c r="V49" s="35">
        <f t="shared" si="9"/>
        <v>570797.08179408219</v>
      </c>
      <c r="X49" s="35">
        <v>570336.26226796815</v>
      </c>
      <c r="Y49" s="2">
        <f t="shared" si="10"/>
        <v>460.8195261140354</v>
      </c>
      <c r="Z49" s="2">
        <v>628.55982100951951</v>
      </c>
      <c r="AA49" s="2">
        <f t="shared" si="11"/>
        <v>-167.74029489548411</v>
      </c>
    </row>
    <row r="50" spans="2:27" x14ac:dyDescent="0.3">
      <c r="B50">
        <v>67</v>
      </c>
      <c r="C50" s="7">
        <v>5</v>
      </c>
      <c r="D50" s="12" t="s">
        <v>48</v>
      </c>
      <c r="E50" s="32">
        <v>1079.777567453717</v>
      </c>
      <c r="F50" s="32">
        <v>1079.777567453717</v>
      </c>
      <c r="G50" s="32">
        <f t="shared" si="3"/>
        <v>0</v>
      </c>
      <c r="H50" s="2">
        <v>217817.45</v>
      </c>
      <c r="I50" s="2">
        <v>217817.45</v>
      </c>
      <c r="J50" s="2">
        <f t="shared" si="4"/>
        <v>0</v>
      </c>
      <c r="K50" s="2">
        <v>0</v>
      </c>
      <c r="L50" s="2">
        <v>0</v>
      </c>
      <c r="M50" s="2">
        <f t="shared" si="5"/>
        <v>0</v>
      </c>
      <c r="N50" s="2">
        <v>217817.45</v>
      </c>
      <c r="O50" s="27">
        <v>217817.45</v>
      </c>
      <c r="P50" s="2">
        <f t="shared" si="6"/>
        <v>0</v>
      </c>
      <c r="Q50" s="26">
        <f t="shared" si="1"/>
        <v>201.72437043089101</v>
      </c>
      <c r="R50">
        <v>365</v>
      </c>
      <c r="S50" s="53" t="str">
        <f t="shared" si="2"/>
        <v>-</v>
      </c>
      <c r="T50" s="35">
        <f t="shared" si="7"/>
        <v>217817.45</v>
      </c>
      <c r="U50" s="35">
        <f t="shared" si="8"/>
        <v>217817.45</v>
      </c>
      <c r="V50" s="35">
        <f t="shared" si="9"/>
        <v>121601.99915034638</v>
      </c>
      <c r="X50" s="35">
        <v>121503.82665190462</v>
      </c>
      <c r="Y50" s="2">
        <f t="shared" si="10"/>
        <v>98.172498441766948</v>
      </c>
      <c r="Z50" s="2">
        <v>133.90771126597247</v>
      </c>
      <c r="AA50" s="2">
        <f t="shared" si="11"/>
        <v>-35.735212824205519</v>
      </c>
    </row>
    <row r="51" spans="2:27" x14ac:dyDescent="0.3">
      <c r="B51">
        <v>157</v>
      </c>
      <c r="C51" s="7">
        <v>5</v>
      </c>
      <c r="D51" s="12" t="s">
        <v>49</v>
      </c>
      <c r="E51" s="32">
        <v>308.36667311590242</v>
      </c>
      <c r="F51" s="32">
        <v>308.02534715465339</v>
      </c>
      <c r="G51" s="32">
        <f t="shared" si="3"/>
        <v>-0.34132596124902648</v>
      </c>
      <c r="H51" s="2">
        <v>216614.76</v>
      </c>
      <c r="I51" s="2">
        <v>216392.77</v>
      </c>
      <c r="J51" s="2">
        <f t="shared" si="4"/>
        <v>-221.99000000001979</v>
      </c>
      <c r="K51" s="2">
        <v>150</v>
      </c>
      <c r="L51" s="2">
        <v>150</v>
      </c>
      <c r="M51" s="2">
        <f t="shared" si="5"/>
        <v>0</v>
      </c>
      <c r="N51" s="2">
        <v>216464.76</v>
      </c>
      <c r="O51" s="27">
        <v>216242.77</v>
      </c>
      <c r="P51" s="2">
        <f t="shared" si="6"/>
        <v>-221.99000000001979</v>
      </c>
      <c r="Q51" s="26">
        <f t="shared" si="1"/>
        <v>701.97196672624784</v>
      </c>
      <c r="R51">
        <v>365</v>
      </c>
      <c r="S51" s="53" t="str">
        <f t="shared" si="2"/>
        <v>-</v>
      </c>
      <c r="T51" s="35">
        <f t="shared" si="7"/>
        <v>216464.76</v>
      </c>
      <c r="U51" s="35">
        <f t="shared" si="8"/>
        <v>216242.77</v>
      </c>
      <c r="V51" s="35">
        <f t="shared" si="9"/>
        <v>120722.89494624303</v>
      </c>
      <c r="X51" s="35">
        <v>120749.26354746205</v>
      </c>
      <c r="Y51" s="2">
        <f t="shared" si="10"/>
        <v>-26.368601219015545</v>
      </c>
      <c r="Z51" s="2">
        <v>9.1082690117473248</v>
      </c>
      <c r="AA51" s="2">
        <f t="shared" si="11"/>
        <v>-35.47687023076287</v>
      </c>
    </row>
    <row r="52" spans="2:27" x14ac:dyDescent="0.3">
      <c r="B52">
        <v>214</v>
      </c>
      <c r="C52" s="7">
        <v>5</v>
      </c>
      <c r="D52" s="12" t="s">
        <v>50</v>
      </c>
      <c r="E52" s="32">
        <v>3362.9200000000005</v>
      </c>
      <c r="F52" s="32">
        <v>3362.9200000000005</v>
      </c>
      <c r="G52" s="32">
        <f t="shared" si="3"/>
        <v>0</v>
      </c>
      <c r="H52" s="2">
        <v>2030933.93</v>
      </c>
      <c r="I52" s="2">
        <v>2030933.93</v>
      </c>
      <c r="J52" s="2">
        <f t="shared" si="4"/>
        <v>0</v>
      </c>
      <c r="K52" s="2">
        <v>891786.46</v>
      </c>
      <c r="L52" s="2">
        <v>891786.46</v>
      </c>
      <c r="M52" s="2">
        <f t="shared" si="5"/>
        <v>0</v>
      </c>
      <c r="N52" s="2">
        <v>1139147.47</v>
      </c>
      <c r="O52" s="27">
        <v>1139147.47</v>
      </c>
      <c r="P52" s="2">
        <f t="shared" si="6"/>
        <v>0</v>
      </c>
      <c r="Q52" s="26">
        <f t="shared" si="1"/>
        <v>338.73760600906348</v>
      </c>
      <c r="R52">
        <v>365</v>
      </c>
      <c r="S52" s="53" t="str">
        <f t="shared" si="2"/>
        <v>-</v>
      </c>
      <c r="T52" s="35">
        <f t="shared" si="7"/>
        <v>1139147.47</v>
      </c>
      <c r="U52" s="35">
        <f t="shared" si="8"/>
        <v>1139147.47</v>
      </c>
      <c r="V52" s="35">
        <f t="shared" si="9"/>
        <v>635957.35639664868</v>
      </c>
      <c r="X52" s="35">
        <v>635443.93126370595</v>
      </c>
      <c r="Y52" s="2">
        <f t="shared" si="10"/>
        <v>513.42513294273522</v>
      </c>
      <c r="Z52" s="2">
        <v>700.31409559759777</v>
      </c>
      <c r="AA52" s="2">
        <f t="shared" si="11"/>
        <v>-186.88896265486255</v>
      </c>
    </row>
    <row r="53" spans="2:27" x14ac:dyDescent="0.3">
      <c r="B53">
        <v>223</v>
      </c>
      <c r="C53" s="7">
        <v>5</v>
      </c>
      <c r="D53" s="12" t="s">
        <v>231</v>
      </c>
      <c r="E53" s="32">
        <v>294.77000000000004</v>
      </c>
      <c r="F53" s="32">
        <v>294.77000000000004</v>
      </c>
      <c r="G53" s="32">
        <f t="shared" si="3"/>
        <v>0</v>
      </c>
      <c r="H53" s="2">
        <v>211787.34</v>
      </c>
      <c r="I53" s="2">
        <v>211787.34</v>
      </c>
      <c r="J53" s="2">
        <f t="shared" si="4"/>
        <v>0</v>
      </c>
      <c r="K53" s="2">
        <v>2274.1999999999998</v>
      </c>
      <c r="L53" s="2">
        <v>2274.1999999999998</v>
      </c>
      <c r="M53" s="2">
        <f t="shared" si="5"/>
        <v>0</v>
      </c>
      <c r="N53" s="2">
        <v>209513.13999999998</v>
      </c>
      <c r="O53" s="27">
        <v>209513.13999999998</v>
      </c>
      <c r="P53" s="2">
        <f t="shared" si="6"/>
        <v>0</v>
      </c>
      <c r="Q53" s="26">
        <f t="shared" si="1"/>
        <v>710.76819214981163</v>
      </c>
      <c r="R53">
        <v>365</v>
      </c>
      <c r="S53" s="53" t="str">
        <f t="shared" si="2"/>
        <v>-</v>
      </c>
      <c r="T53" s="35">
        <f t="shared" si="7"/>
        <v>209513.13999999998</v>
      </c>
      <c r="U53" s="35">
        <f t="shared" si="8"/>
        <v>209513.13999999998</v>
      </c>
      <c r="V53" s="35">
        <f t="shared" si="9"/>
        <v>116965.91192425767</v>
      </c>
      <c r="X53" s="35">
        <v>116871.48226120645</v>
      </c>
      <c r="Y53" s="2">
        <f t="shared" si="10"/>
        <v>94.429663051225361</v>
      </c>
      <c r="Z53" s="2">
        <v>128.80246765144693</v>
      </c>
      <c r="AA53" s="2">
        <f t="shared" si="11"/>
        <v>-34.372804600221571</v>
      </c>
    </row>
    <row r="54" spans="2:27" x14ac:dyDescent="0.3">
      <c r="B54">
        <v>224</v>
      </c>
      <c r="C54" s="7">
        <v>5</v>
      </c>
      <c r="D54" s="12" t="s">
        <v>51</v>
      </c>
      <c r="E54" s="32">
        <v>185.9200315345611</v>
      </c>
      <c r="F54" s="32">
        <v>185.9200315345611</v>
      </c>
      <c r="G54" s="32">
        <f t="shared" si="3"/>
        <v>0</v>
      </c>
      <c r="H54" s="2">
        <v>95776.06</v>
      </c>
      <c r="I54" s="2">
        <v>95776.06</v>
      </c>
      <c r="J54" s="2">
        <f t="shared" si="4"/>
        <v>0</v>
      </c>
      <c r="K54" s="2">
        <v>165</v>
      </c>
      <c r="L54" s="2">
        <v>165</v>
      </c>
      <c r="M54" s="2">
        <f t="shared" si="5"/>
        <v>0</v>
      </c>
      <c r="N54" s="2">
        <v>95611.06</v>
      </c>
      <c r="O54" s="27">
        <v>95611.06</v>
      </c>
      <c r="P54" s="2">
        <f t="shared" si="6"/>
        <v>0</v>
      </c>
      <c r="Q54" s="26">
        <f t="shared" si="1"/>
        <v>514.25905649239655</v>
      </c>
      <c r="R54">
        <v>365</v>
      </c>
      <c r="S54" s="53" t="str">
        <f t="shared" si="2"/>
        <v>-</v>
      </c>
      <c r="T54" s="35">
        <f t="shared" si="7"/>
        <v>95611.06</v>
      </c>
      <c r="U54" s="35">
        <f t="shared" si="8"/>
        <v>95611.06</v>
      </c>
      <c r="V54" s="35">
        <f t="shared" si="9"/>
        <v>53377.247951822574</v>
      </c>
      <c r="X54" s="35">
        <v>53334.155092922309</v>
      </c>
      <c r="Y54" s="2">
        <f t="shared" si="10"/>
        <v>43.092858900265128</v>
      </c>
      <c r="Z54" s="2">
        <v>58.778845387794718</v>
      </c>
      <c r="AA54" s="2">
        <f t="shared" si="11"/>
        <v>-15.68598648752959</v>
      </c>
    </row>
    <row r="55" spans="2:27" x14ac:dyDescent="0.3">
      <c r="B55">
        <v>233</v>
      </c>
      <c r="C55" s="7">
        <v>5</v>
      </c>
      <c r="D55" s="12" t="s">
        <v>232</v>
      </c>
      <c r="E55" s="32">
        <v>2226.5600000000004</v>
      </c>
      <c r="F55" s="32">
        <v>2226.5600000000004</v>
      </c>
      <c r="G55" s="32">
        <f t="shared" si="3"/>
        <v>0</v>
      </c>
      <c r="H55" s="2">
        <v>792133.61</v>
      </c>
      <c r="I55" s="2">
        <v>792133.61</v>
      </c>
      <c r="J55" s="2">
        <f t="shared" si="4"/>
        <v>0</v>
      </c>
      <c r="K55" s="2">
        <v>410686.88</v>
      </c>
      <c r="L55" s="2">
        <v>410686.88</v>
      </c>
      <c r="M55" s="2">
        <f t="shared" si="5"/>
        <v>0</v>
      </c>
      <c r="N55" s="2">
        <v>381446.73</v>
      </c>
      <c r="O55" s="27">
        <v>381446.73</v>
      </c>
      <c r="P55" s="2">
        <f t="shared" si="6"/>
        <v>0</v>
      </c>
      <c r="Q55" s="26">
        <f t="shared" si="1"/>
        <v>171.31661846076454</v>
      </c>
      <c r="R55">
        <v>181</v>
      </c>
      <c r="S55" s="53">
        <f t="shared" si="2"/>
        <v>45108</v>
      </c>
      <c r="T55" s="35">
        <f t="shared" si="7"/>
        <v>189155.77569863011</v>
      </c>
      <c r="U55" s="35">
        <f t="shared" si="8"/>
        <v>189155.77569863011</v>
      </c>
      <c r="V55" s="35">
        <f t="shared" si="9"/>
        <v>105600.90789690141</v>
      </c>
      <c r="X55" s="35">
        <v>105515.65350109876</v>
      </c>
      <c r="Y55" s="2">
        <f t="shared" si="10"/>
        <v>85.254395802650834</v>
      </c>
      <c r="Z55" s="2">
        <v>116.28736355394358</v>
      </c>
      <c r="AA55" s="2">
        <f t="shared" si="11"/>
        <v>-31.032967751292745</v>
      </c>
    </row>
    <row r="56" spans="2:27" x14ac:dyDescent="0.3">
      <c r="B56">
        <v>272</v>
      </c>
      <c r="C56" s="7">
        <v>5</v>
      </c>
      <c r="D56" s="12" t="s">
        <v>52</v>
      </c>
      <c r="E56" s="32">
        <v>332.5309054271932</v>
      </c>
      <c r="F56" s="32">
        <v>332.5309054271932</v>
      </c>
      <c r="G56" s="32">
        <f t="shared" si="3"/>
        <v>0</v>
      </c>
      <c r="H56" s="2">
        <v>104478.25</v>
      </c>
      <c r="I56" s="2">
        <v>104478.25</v>
      </c>
      <c r="J56" s="2">
        <f t="shared" si="4"/>
        <v>0</v>
      </c>
      <c r="K56" s="2">
        <v>0</v>
      </c>
      <c r="L56" s="2">
        <v>0</v>
      </c>
      <c r="M56" s="2">
        <f t="shared" si="5"/>
        <v>0</v>
      </c>
      <c r="N56" s="2">
        <v>104478.25</v>
      </c>
      <c r="O56" s="27">
        <v>104478.25</v>
      </c>
      <c r="P56" s="2">
        <f t="shared" si="6"/>
        <v>0</v>
      </c>
      <c r="Q56" s="26">
        <f t="shared" si="1"/>
        <v>314.19109711255169</v>
      </c>
      <c r="R56">
        <v>365</v>
      </c>
      <c r="S56" s="53" t="str">
        <f t="shared" si="2"/>
        <v>-</v>
      </c>
      <c r="T56" s="35">
        <f t="shared" si="7"/>
        <v>104478.25</v>
      </c>
      <c r="U56" s="35">
        <f t="shared" si="8"/>
        <v>104478.25</v>
      </c>
      <c r="V56" s="35">
        <f t="shared" si="9"/>
        <v>58327.576912362514</v>
      </c>
      <c r="X56" s="35">
        <v>58280.487522438416</v>
      </c>
      <c r="Y56" s="2">
        <f t="shared" si="10"/>
        <v>47.089389924098214</v>
      </c>
      <c r="Z56" s="2">
        <v>64.230130940261006</v>
      </c>
      <c r="AA56" s="2">
        <f t="shared" si="11"/>
        <v>-17.140741016162792</v>
      </c>
    </row>
    <row r="57" spans="2:27" x14ac:dyDescent="0.3">
      <c r="B57">
        <v>427</v>
      </c>
      <c r="C57" s="7">
        <v>5</v>
      </c>
      <c r="D57" s="12" t="s">
        <v>233</v>
      </c>
      <c r="E57" s="32">
        <v>414.94</v>
      </c>
      <c r="F57" s="32">
        <v>414.94</v>
      </c>
      <c r="G57" s="32">
        <f t="shared" si="3"/>
        <v>0</v>
      </c>
      <c r="H57" s="2">
        <v>278217.67</v>
      </c>
      <c r="I57" s="2">
        <v>278217.67</v>
      </c>
      <c r="J57" s="2">
        <f t="shared" si="4"/>
        <v>0</v>
      </c>
      <c r="K57" s="2">
        <v>80468.819999999992</v>
      </c>
      <c r="L57" s="2">
        <v>80468.819999999992</v>
      </c>
      <c r="M57" s="2">
        <f t="shared" si="5"/>
        <v>0</v>
      </c>
      <c r="N57" s="2">
        <v>197748.84999999998</v>
      </c>
      <c r="O57" s="27">
        <v>197748.84999999998</v>
      </c>
      <c r="P57" s="2">
        <f t="shared" si="6"/>
        <v>0</v>
      </c>
      <c r="Q57" s="26">
        <f t="shared" si="1"/>
        <v>476.57215501036291</v>
      </c>
      <c r="R57">
        <v>181</v>
      </c>
      <c r="S57" s="53">
        <f t="shared" si="2"/>
        <v>45108</v>
      </c>
      <c r="T57" s="35">
        <f t="shared" si="7"/>
        <v>98061.758493150672</v>
      </c>
      <c r="U57" s="35">
        <f t="shared" si="8"/>
        <v>98061.758493150672</v>
      </c>
      <c r="V57" s="35">
        <f t="shared" si="9"/>
        <v>54745.411228373021</v>
      </c>
      <c r="X57" s="35">
        <v>54701.213815204952</v>
      </c>
      <c r="Y57" s="2">
        <f t="shared" si="10"/>
        <v>44.197413168069033</v>
      </c>
      <c r="Z57" s="2">
        <v>60.285462172723783</v>
      </c>
      <c r="AA57" s="2">
        <f t="shared" si="11"/>
        <v>-16.088049004654749</v>
      </c>
    </row>
    <row r="58" spans="2:27" x14ac:dyDescent="0.3">
      <c r="B58">
        <v>524</v>
      </c>
      <c r="C58" s="7">
        <v>5</v>
      </c>
      <c r="D58" s="12" t="s">
        <v>234</v>
      </c>
      <c r="E58" s="32">
        <v>521.27628266726799</v>
      </c>
      <c r="F58" s="32">
        <v>521.27628266726799</v>
      </c>
      <c r="G58" s="32">
        <f t="shared" si="3"/>
        <v>0</v>
      </c>
      <c r="H58" s="2">
        <v>275808.19</v>
      </c>
      <c r="I58" s="2">
        <v>275808.19</v>
      </c>
      <c r="J58" s="2">
        <f t="shared" si="4"/>
        <v>0</v>
      </c>
      <c r="K58" s="2">
        <v>17687.95</v>
      </c>
      <c r="L58" s="2">
        <v>17687.95</v>
      </c>
      <c r="M58" s="2">
        <f t="shared" si="5"/>
        <v>0</v>
      </c>
      <c r="N58" s="2">
        <v>258120.24</v>
      </c>
      <c r="O58" s="27">
        <v>258120.24</v>
      </c>
      <c r="P58" s="2">
        <f t="shared" si="6"/>
        <v>0</v>
      </c>
      <c r="Q58" s="26">
        <f t="shared" si="1"/>
        <v>495.16973739769935</v>
      </c>
      <c r="R58">
        <v>209</v>
      </c>
      <c r="S58" s="53">
        <f t="shared" si="2"/>
        <v>45136</v>
      </c>
      <c r="T58" s="35">
        <f t="shared" si="7"/>
        <v>147800.35660273972</v>
      </c>
      <c r="U58" s="35">
        <f t="shared" si="8"/>
        <v>147800.35660273972</v>
      </c>
      <c r="V58" s="35">
        <f t="shared" si="9"/>
        <v>82513.218468158753</v>
      </c>
      <c r="X58" s="35">
        <v>82446.603372452359</v>
      </c>
      <c r="Y58" s="2">
        <f t="shared" si="10"/>
        <v>66.615095706394641</v>
      </c>
      <c r="Z58" s="2">
        <v>90.863277836397174</v>
      </c>
      <c r="AA58" s="2">
        <f t="shared" si="11"/>
        <v>-24.248182130002533</v>
      </c>
    </row>
    <row r="59" spans="2:27" x14ac:dyDescent="0.3">
      <c r="B59">
        <v>565</v>
      </c>
      <c r="C59" s="7">
        <v>5</v>
      </c>
      <c r="D59" s="12" t="s">
        <v>235</v>
      </c>
      <c r="E59" s="32">
        <v>465.13789190988808</v>
      </c>
      <c r="F59" s="32">
        <v>465.13789190988808</v>
      </c>
      <c r="G59" s="32">
        <f t="shared" si="3"/>
        <v>0</v>
      </c>
      <c r="H59" s="2">
        <v>278883.09000000003</v>
      </c>
      <c r="I59" s="2">
        <v>278883.09000000003</v>
      </c>
      <c r="J59" s="2">
        <f t="shared" si="4"/>
        <v>0</v>
      </c>
      <c r="K59" s="2">
        <v>16633.559999999998</v>
      </c>
      <c r="L59" s="2">
        <v>16633.559999999998</v>
      </c>
      <c r="M59" s="2">
        <f t="shared" si="5"/>
        <v>0</v>
      </c>
      <c r="N59" s="2">
        <v>262249.53000000003</v>
      </c>
      <c r="O59" s="27">
        <v>262249.53000000003</v>
      </c>
      <c r="P59" s="2">
        <f t="shared" si="6"/>
        <v>0</v>
      </c>
      <c r="Q59" s="26">
        <f t="shared" si="1"/>
        <v>563.81029058541219</v>
      </c>
      <c r="R59">
        <v>209</v>
      </c>
      <c r="S59" s="53">
        <f t="shared" si="2"/>
        <v>45136</v>
      </c>
      <c r="T59" s="35">
        <f t="shared" si="7"/>
        <v>150164.79936986303</v>
      </c>
      <c r="U59" s="35">
        <f t="shared" si="8"/>
        <v>150164.79936986303</v>
      </c>
      <c r="V59" s="35">
        <f t="shared" si="9"/>
        <v>83833.227344209648</v>
      </c>
      <c r="X59" s="35">
        <v>83765.54657055196</v>
      </c>
      <c r="Y59" s="2">
        <f t="shared" si="10"/>
        <v>67.680773657688405</v>
      </c>
      <c r="Z59" s="2">
        <v>92.316867157947854</v>
      </c>
      <c r="AA59" s="2">
        <f t="shared" si="11"/>
        <v>-24.636093500259449</v>
      </c>
    </row>
    <row r="60" spans="2:27" x14ac:dyDescent="0.3">
      <c r="B60">
        <v>613</v>
      </c>
      <c r="C60" s="7">
        <v>5</v>
      </c>
      <c r="D60" s="12" t="s">
        <v>236</v>
      </c>
      <c r="E60" s="32">
        <v>163.01016309637433</v>
      </c>
      <c r="F60" s="32">
        <v>163.01016309637433</v>
      </c>
      <c r="G60" s="32">
        <f t="shared" si="3"/>
        <v>0</v>
      </c>
      <c r="H60" s="2">
        <v>103983.35</v>
      </c>
      <c r="I60" s="2">
        <v>103983.35</v>
      </c>
      <c r="J60" s="2">
        <f t="shared" si="4"/>
        <v>0</v>
      </c>
      <c r="K60" s="2">
        <v>0</v>
      </c>
      <c r="L60" s="2">
        <v>0</v>
      </c>
      <c r="M60" s="2">
        <f t="shared" si="5"/>
        <v>0</v>
      </c>
      <c r="N60" s="2">
        <v>103983.35</v>
      </c>
      <c r="O60" s="27">
        <v>103983.35</v>
      </c>
      <c r="P60" s="2">
        <f t="shared" si="6"/>
        <v>0</v>
      </c>
      <c r="Q60" s="26">
        <f t="shared" si="1"/>
        <v>637.89488964883321</v>
      </c>
      <c r="R60">
        <v>365</v>
      </c>
      <c r="S60" s="53" t="str">
        <f t="shared" si="2"/>
        <v>-</v>
      </c>
      <c r="T60" s="35">
        <f t="shared" si="7"/>
        <v>103983.35</v>
      </c>
      <c r="U60" s="35">
        <f t="shared" si="8"/>
        <v>103983.35</v>
      </c>
      <c r="V60" s="35">
        <f t="shared" si="9"/>
        <v>58051.286700630139</v>
      </c>
      <c r="X60" s="35">
        <v>58004.420367074934</v>
      </c>
      <c r="Y60" s="2">
        <f t="shared" si="10"/>
        <v>46.866333555204619</v>
      </c>
      <c r="Z60" s="2">
        <v>63.925881091105111</v>
      </c>
      <c r="AA60" s="2">
        <f t="shared" si="11"/>
        <v>-17.059547535900492</v>
      </c>
    </row>
    <row r="61" spans="2:27" x14ac:dyDescent="0.3">
      <c r="B61">
        <v>696</v>
      </c>
      <c r="C61" s="7">
        <v>5</v>
      </c>
      <c r="D61" s="12" t="s">
        <v>237</v>
      </c>
      <c r="E61" s="32">
        <v>298.5</v>
      </c>
      <c r="F61" s="32">
        <v>298.5</v>
      </c>
      <c r="G61" s="32">
        <f t="shared" si="3"/>
        <v>0</v>
      </c>
      <c r="H61" s="2">
        <v>119025.41</v>
      </c>
      <c r="I61" s="2">
        <v>119025.41</v>
      </c>
      <c r="J61" s="2">
        <f t="shared" si="4"/>
        <v>0</v>
      </c>
      <c r="K61" s="2">
        <v>209.12</v>
      </c>
      <c r="L61" s="2">
        <v>209.12</v>
      </c>
      <c r="M61" s="2">
        <f t="shared" si="5"/>
        <v>0</v>
      </c>
      <c r="N61" s="2">
        <v>118816.29000000001</v>
      </c>
      <c r="O61" s="27">
        <v>118816.29000000001</v>
      </c>
      <c r="P61" s="2">
        <f t="shared" si="6"/>
        <v>0</v>
      </c>
      <c r="Q61" s="26">
        <f t="shared" si="1"/>
        <v>398.04452261306534</v>
      </c>
      <c r="R61">
        <v>273</v>
      </c>
      <c r="S61" s="53">
        <f t="shared" si="2"/>
        <v>45200</v>
      </c>
      <c r="T61" s="35">
        <f t="shared" si="7"/>
        <v>88868.074438356169</v>
      </c>
      <c r="U61" s="35">
        <f t="shared" si="8"/>
        <v>88868.074438356169</v>
      </c>
      <c r="V61" s="35">
        <f t="shared" si="9"/>
        <v>49612.808855975061</v>
      </c>
      <c r="X61" s="35">
        <v>49572.755127959601</v>
      </c>
      <c r="Y61" s="2">
        <f t="shared" si="10"/>
        <v>40.053728015460365</v>
      </c>
      <c r="Z61" s="2">
        <v>54.633457753974653</v>
      </c>
      <c r="AA61" s="2">
        <f t="shared" si="11"/>
        <v>-14.579729738514288</v>
      </c>
    </row>
    <row r="62" spans="2:27" x14ac:dyDescent="0.3">
      <c r="B62">
        <v>731</v>
      </c>
      <c r="C62" s="7">
        <v>5</v>
      </c>
      <c r="D62" s="12" t="s">
        <v>238</v>
      </c>
      <c r="E62" s="32">
        <v>741.31104744107472</v>
      </c>
      <c r="F62" s="32">
        <v>741.31104744107472</v>
      </c>
      <c r="G62" s="32">
        <f t="shared" si="3"/>
        <v>0</v>
      </c>
      <c r="H62" s="2">
        <v>572177.31999999995</v>
      </c>
      <c r="I62" s="2">
        <v>572177.31999999995</v>
      </c>
      <c r="J62" s="2">
        <f t="shared" si="4"/>
        <v>0</v>
      </c>
      <c r="K62" s="2">
        <v>0</v>
      </c>
      <c r="L62" s="2">
        <v>0</v>
      </c>
      <c r="M62" s="2">
        <f t="shared" si="5"/>
        <v>0</v>
      </c>
      <c r="N62" s="2">
        <v>572177.31999999995</v>
      </c>
      <c r="O62" s="27">
        <v>572177.31999999995</v>
      </c>
      <c r="P62" s="2">
        <f t="shared" si="6"/>
        <v>0</v>
      </c>
      <c r="Q62" s="26">
        <f t="shared" si="1"/>
        <v>771.84512759535141</v>
      </c>
      <c r="R62">
        <v>181</v>
      </c>
      <c r="S62" s="53">
        <f t="shared" si="2"/>
        <v>45108</v>
      </c>
      <c r="T62" s="35">
        <f t="shared" si="7"/>
        <v>283737.24635616434</v>
      </c>
      <c r="U62" s="35">
        <f t="shared" si="8"/>
        <v>283737.24635616434</v>
      </c>
      <c r="V62" s="35">
        <f t="shared" si="9"/>
        <v>158403.36203698977</v>
      </c>
      <c r="X62" s="35">
        <v>158275.47882847837</v>
      </c>
      <c r="Y62" s="2">
        <f t="shared" si="10"/>
        <v>127.88320851139724</v>
      </c>
      <c r="Z62" s="2">
        <v>174.43324793520151</v>
      </c>
      <c r="AA62" s="2">
        <f t="shared" si="11"/>
        <v>-46.550039423804265</v>
      </c>
    </row>
    <row r="63" spans="2:27" x14ac:dyDescent="0.3">
      <c r="B63">
        <v>732</v>
      </c>
      <c r="C63" s="7">
        <v>5</v>
      </c>
      <c r="D63" s="12" t="s">
        <v>239</v>
      </c>
      <c r="E63" s="32">
        <v>216.59265528507484</v>
      </c>
      <c r="F63" s="32">
        <v>216.59265528507484</v>
      </c>
      <c r="G63" s="32">
        <f t="shared" si="3"/>
        <v>0</v>
      </c>
      <c r="H63" s="2">
        <v>96611.83</v>
      </c>
      <c r="I63" s="2">
        <v>96611.83</v>
      </c>
      <c r="J63" s="2">
        <f t="shared" si="4"/>
        <v>0</v>
      </c>
      <c r="K63" s="2">
        <v>0</v>
      </c>
      <c r="L63" s="2">
        <v>0</v>
      </c>
      <c r="M63" s="2">
        <f t="shared" si="5"/>
        <v>0</v>
      </c>
      <c r="N63" s="2">
        <v>96611.83</v>
      </c>
      <c r="O63" s="27">
        <v>96611.83</v>
      </c>
      <c r="P63" s="2">
        <f t="shared" si="6"/>
        <v>0</v>
      </c>
      <c r="Q63" s="26">
        <f t="shared" si="1"/>
        <v>446.05312157442035</v>
      </c>
      <c r="R63">
        <v>364</v>
      </c>
      <c r="S63" s="53">
        <f t="shared" si="2"/>
        <v>45291</v>
      </c>
      <c r="T63" s="35">
        <f t="shared" si="7"/>
        <v>96347.140054794509</v>
      </c>
      <c r="U63" s="35">
        <f t="shared" si="8"/>
        <v>96347.140054794509</v>
      </c>
      <c r="V63" s="35">
        <f t="shared" si="9"/>
        <v>53788.182916848142</v>
      </c>
      <c r="X63" s="35">
        <v>53744.758299321416</v>
      </c>
      <c r="Y63" s="2">
        <f t="shared" si="10"/>
        <v>43.424617526725342</v>
      </c>
      <c r="Z63" s="2">
        <v>59.231365585073945</v>
      </c>
      <c r="AA63" s="2">
        <f t="shared" si="11"/>
        <v>-15.806748058348603</v>
      </c>
    </row>
    <row r="64" spans="2:27" x14ac:dyDescent="0.3">
      <c r="B64">
        <v>754</v>
      </c>
      <c r="C64" s="7">
        <v>5</v>
      </c>
      <c r="D64" s="12" t="s">
        <v>53</v>
      </c>
      <c r="E64" s="32">
        <v>104.5553398350951</v>
      </c>
      <c r="F64" s="32">
        <v>104.5553398350951</v>
      </c>
      <c r="G64" s="32">
        <f t="shared" si="3"/>
        <v>0</v>
      </c>
      <c r="H64" s="2">
        <v>37739.360000000001</v>
      </c>
      <c r="I64" s="2">
        <v>37739.360000000001</v>
      </c>
      <c r="J64" s="2">
        <f t="shared" si="4"/>
        <v>0</v>
      </c>
      <c r="K64" s="2">
        <v>0</v>
      </c>
      <c r="L64" s="2">
        <v>0</v>
      </c>
      <c r="M64" s="2">
        <f t="shared" si="5"/>
        <v>0</v>
      </c>
      <c r="N64" s="2">
        <v>37739.360000000001</v>
      </c>
      <c r="O64" s="27">
        <v>37739.360000000001</v>
      </c>
      <c r="P64" s="2">
        <f t="shared" si="6"/>
        <v>0</v>
      </c>
      <c r="Q64" s="26">
        <f t="shared" si="1"/>
        <v>360.95105290196176</v>
      </c>
      <c r="R64">
        <v>365</v>
      </c>
      <c r="S64" s="53" t="str">
        <f t="shared" si="2"/>
        <v>-</v>
      </c>
      <c r="T64" s="35">
        <f t="shared" si="7"/>
        <v>37739.360000000001</v>
      </c>
      <c r="U64" s="35">
        <f t="shared" si="8"/>
        <v>37739.360000000001</v>
      </c>
      <c r="V64" s="35">
        <f t="shared" si="9"/>
        <v>21068.934663658103</v>
      </c>
      <c r="X64" s="35">
        <v>21051.925157483125</v>
      </c>
      <c r="Y64" s="2">
        <f t="shared" si="10"/>
        <v>17.009506174978014</v>
      </c>
      <c r="Z64" s="2">
        <v>23.201039780065912</v>
      </c>
      <c r="AA64" s="2">
        <f t="shared" si="11"/>
        <v>-6.1915336050878977</v>
      </c>
    </row>
    <row r="65" spans="2:27" x14ac:dyDescent="0.3">
      <c r="B65">
        <v>885</v>
      </c>
      <c r="C65" s="7">
        <v>5</v>
      </c>
      <c r="D65" s="12" t="s">
        <v>54</v>
      </c>
      <c r="E65" s="32">
        <v>364.76</v>
      </c>
      <c r="F65" s="32">
        <v>426.89</v>
      </c>
      <c r="G65" s="32">
        <f t="shared" si="3"/>
        <v>62.129999999999995</v>
      </c>
      <c r="H65" s="2">
        <v>237630.63</v>
      </c>
      <c r="I65" s="2">
        <v>237630.63</v>
      </c>
      <c r="J65" s="2">
        <f t="shared" si="4"/>
        <v>0</v>
      </c>
      <c r="K65" s="2">
        <v>111689.82999999997</v>
      </c>
      <c r="L65" s="2">
        <v>111689.82999999997</v>
      </c>
      <c r="M65" s="2">
        <f t="shared" si="5"/>
        <v>0</v>
      </c>
      <c r="N65" s="2">
        <v>125940.80000000003</v>
      </c>
      <c r="O65" s="27">
        <v>125940.80000000003</v>
      </c>
      <c r="P65" s="2">
        <f t="shared" si="6"/>
        <v>0</v>
      </c>
      <c r="Q65" s="26">
        <f t="shared" si="1"/>
        <v>345.27031472749212</v>
      </c>
      <c r="R65">
        <v>365</v>
      </c>
      <c r="S65" s="53" t="str">
        <f t="shared" si="2"/>
        <v>-</v>
      </c>
      <c r="T65" s="35">
        <f t="shared" si="7"/>
        <v>125940.80000000005</v>
      </c>
      <c r="U65" s="35">
        <f t="shared" si="8"/>
        <v>125940.80000000005</v>
      </c>
      <c r="V65" s="35">
        <f t="shared" si="9"/>
        <v>70309.578294089602</v>
      </c>
      <c r="X65" s="35">
        <v>70252.815518693271</v>
      </c>
      <c r="Y65" s="2">
        <f t="shared" si="10"/>
        <v>56.762775396331563</v>
      </c>
      <c r="Z65" s="2">
        <v>77.424670443084324</v>
      </c>
      <c r="AA65" s="2">
        <f t="shared" si="11"/>
        <v>-20.661895046752761</v>
      </c>
    </row>
    <row r="66" spans="2:27" x14ac:dyDescent="0.3">
      <c r="B66">
        <v>909</v>
      </c>
      <c r="C66" s="7">
        <v>5</v>
      </c>
      <c r="D66" s="12" t="s">
        <v>240</v>
      </c>
      <c r="E66" s="32">
        <v>500.03000000000003</v>
      </c>
      <c r="F66" s="32">
        <v>500.03000000000003</v>
      </c>
      <c r="G66" s="32">
        <f t="shared" si="3"/>
        <v>0</v>
      </c>
      <c r="H66" s="2">
        <v>187854.7</v>
      </c>
      <c r="I66" s="2">
        <v>187854.7</v>
      </c>
      <c r="J66" s="2">
        <f t="shared" si="4"/>
        <v>0</v>
      </c>
      <c r="K66" s="2">
        <v>90</v>
      </c>
      <c r="L66" s="2">
        <v>90</v>
      </c>
      <c r="M66" s="2">
        <f t="shared" si="5"/>
        <v>0</v>
      </c>
      <c r="N66" s="2">
        <v>187764.7</v>
      </c>
      <c r="O66" s="27">
        <v>187764.7</v>
      </c>
      <c r="P66" s="2">
        <f t="shared" si="6"/>
        <v>0</v>
      </c>
      <c r="Q66" s="26">
        <f t="shared" si="1"/>
        <v>375.50686958782472</v>
      </c>
      <c r="R66">
        <v>181</v>
      </c>
      <c r="S66" s="53">
        <f t="shared" si="2"/>
        <v>45108</v>
      </c>
      <c r="T66" s="35">
        <f t="shared" si="7"/>
        <v>93110.714246575357</v>
      </c>
      <c r="U66" s="35">
        <f t="shared" si="8"/>
        <v>93110.714246575357</v>
      </c>
      <c r="V66" s="35">
        <f t="shared" si="9"/>
        <v>51981.367859646693</v>
      </c>
      <c r="X66" s="35">
        <v>51939.401931529901</v>
      </c>
      <c r="Y66" s="2">
        <f t="shared" si="10"/>
        <v>41.965928116791474</v>
      </c>
      <c r="Z66" s="2">
        <v>57.241706938992138</v>
      </c>
      <c r="AA66" s="2">
        <f t="shared" si="11"/>
        <v>-15.275778822200664</v>
      </c>
    </row>
    <row r="67" spans="2:27" x14ac:dyDescent="0.3">
      <c r="B67">
        <v>923</v>
      </c>
      <c r="C67" s="7">
        <v>5</v>
      </c>
      <c r="D67" s="12" t="s">
        <v>55</v>
      </c>
      <c r="E67" s="32">
        <v>104.46</v>
      </c>
      <c r="F67" s="32">
        <v>104.46</v>
      </c>
      <c r="G67" s="32">
        <f t="shared" si="3"/>
        <v>0</v>
      </c>
      <c r="H67" s="2">
        <v>34098.89</v>
      </c>
      <c r="I67" s="2">
        <v>34098.89</v>
      </c>
      <c r="J67" s="2">
        <f t="shared" si="4"/>
        <v>0</v>
      </c>
      <c r="K67" s="2">
        <v>129.30000000000001</v>
      </c>
      <c r="L67" s="2">
        <v>129.30000000000001</v>
      </c>
      <c r="M67" s="2">
        <f t="shared" si="5"/>
        <v>0</v>
      </c>
      <c r="N67" s="2">
        <v>33969.589999999997</v>
      </c>
      <c r="O67" s="27">
        <v>33969.589999999997</v>
      </c>
      <c r="P67" s="2">
        <f t="shared" si="6"/>
        <v>0</v>
      </c>
      <c r="Q67" s="26">
        <f t="shared" si="1"/>
        <v>325.19232242006507</v>
      </c>
      <c r="R67">
        <v>365</v>
      </c>
      <c r="S67" s="53" t="str">
        <f t="shared" si="2"/>
        <v>-</v>
      </c>
      <c r="T67" s="35">
        <f t="shared" si="7"/>
        <v>33969.589999999997</v>
      </c>
      <c r="U67" s="35">
        <f t="shared" si="8"/>
        <v>33969.589999999997</v>
      </c>
      <c r="V67" s="35">
        <f t="shared" si="9"/>
        <v>18964.366970220311</v>
      </c>
      <c r="X67" s="35">
        <v>18949.056537005057</v>
      </c>
      <c r="Y67" s="2">
        <f t="shared" si="10"/>
        <v>15.310433215254307</v>
      </c>
      <c r="Z67" s="2">
        <v>20.88349693535929</v>
      </c>
      <c r="AA67" s="2">
        <f t="shared" si="11"/>
        <v>-5.5730637201049831</v>
      </c>
    </row>
    <row r="68" spans="2:27" x14ac:dyDescent="0.3">
      <c r="B68">
        <v>394</v>
      </c>
      <c r="C68" s="7">
        <v>6</v>
      </c>
      <c r="D68" s="12" t="s">
        <v>56</v>
      </c>
      <c r="E68" s="32">
        <v>470.35</v>
      </c>
      <c r="F68" s="32">
        <v>470.35</v>
      </c>
      <c r="G68" s="32">
        <f t="shared" si="3"/>
        <v>0</v>
      </c>
      <c r="H68" s="2">
        <v>442711.86</v>
      </c>
      <c r="I68" s="2">
        <v>442711.86</v>
      </c>
      <c r="J68" s="2">
        <f t="shared" si="4"/>
        <v>0</v>
      </c>
      <c r="K68" s="2">
        <v>36858.269999999997</v>
      </c>
      <c r="L68" s="2">
        <v>36858.269999999997</v>
      </c>
      <c r="M68" s="2">
        <f t="shared" si="5"/>
        <v>0</v>
      </c>
      <c r="N68" s="2">
        <v>405853.58999999997</v>
      </c>
      <c r="O68" s="27">
        <v>405853.58999999997</v>
      </c>
      <c r="P68" s="2">
        <f t="shared" si="6"/>
        <v>0</v>
      </c>
      <c r="Q68" s="26">
        <f t="shared" si="1"/>
        <v>862.87570957797379</v>
      </c>
      <c r="R68">
        <v>365</v>
      </c>
      <c r="S68" s="53" t="str">
        <f t="shared" si="2"/>
        <v>-</v>
      </c>
      <c r="T68" s="35">
        <f t="shared" si="7"/>
        <v>405853.58999999997</v>
      </c>
      <c r="U68" s="35">
        <f t="shared" si="8"/>
        <v>405853.58999999997</v>
      </c>
      <c r="V68" s="35">
        <f t="shared" si="9"/>
        <v>226577.84262163119</v>
      </c>
      <c r="X68" s="35">
        <v>226394.92035836965</v>
      </c>
      <c r="Y68" s="2">
        <f t="shared" si="10"/>
        <v>182.92226326154196</v>
      </c>
      <c r="Z68" s="2">
        <v>249.5067559829331</v>
      </c>
      <c r="AA68" s="2">
        <f t="shared" si="11"/>
        <v>-66.584492721391143</v>
      </c>
    </row>
    <row r="69" spans="2:27" x14ac:dyDescent="0.3">
      <c r="B69">
        <v>414</v>
      </c>
      <c r="C69" s="7">
        <v>6</v>
      </c>
      <c r="D69" s="12" t="s">
        <v>57</v>
      </c>
      <c r="E69" s="32">
        <v>162.98314649640224</v>
      </c>
      <c r="F69" s="32">
        <v>162.98314649640224</v>
      </c>
      <c r="G69" s="32">
        <f t="shared" si="3"/>
        <v>0</v>
      </c>
      <c r="H69" s="2">
        <v>235003.79</v>
      </c>
      <c r="I69" s="2">
        <v>235003.79</v>
      </c>
      <c r="J69" s="2">
        <f t="shared" si="4"/>
        <v>0</v>
      </c>
      <c r="K69" s="2">
        <v>10880.91</v>
      </c>
      <c r="L69" s="2">
        <v>10880.91</v>
      </c>
      <c r="M69" s="2">
        <f t="shared" si="5"/>
        <v>0</v>
      </c>
      <c r="N69" s="2">
        <v>224122.88</v>
      </c>
      <c r="O69" s="27">
        <v>224122.88</v>
      </c>
      <c r="P69" s="2">
        <f t="shared" si="6"/>
        <v>0</v>
      </c>
      <c r="Q69" s="26">
        <f t="shared" si="1"/>
        <v>1375.1291763467543</v>
      </c>
      <c r="R69">
        <v>365</v>
      </c>
      <c r="S69" s="53" t="str">
        <f t="shared" si="2"/>
        <v>-</v>
      </c>
      <c r="T69" s="35">
        <f t="shared" si="7"/>
        <v>224122.88</v>
      </c>
      <c r="U69" s="35">
        <f t="shared" si="8"/>
        <v>224122.88</v>
      </c>
      <c r="V69" s="35">
        <f t="shared" si="9"/>
        <v>125122.16199084684</v>
      </c>
      <c r="X69" s="35">
        <v>125021.14757217854</v>
      </c>
      <c r="Y69" s="2">
        <f t="shared" si="10"/>
        <v>101.01441866830282</v>
      </c>
      <c r="Z69" s="2">
        <v>137.78410271140456</v>
      </c>
      <c r="AA69" s="2">
        <f t="shared" si="11"/>
        <v>-36.769684043101734</v>
      </c>
    </row>
    <row r="70" spans="2:27" x14ac:dyDescent="0.3">
      <c r="B70">
        <v>426</v>
      </c>
      <c r="C70" s="7">
        <v>6</v>
      </c>
      <c r="D70" s="12" t="s">
        <v>58</v>
      </c>
      <c r="E70" s="32">
        <v>378.22780118593562</v>
      </c>
      <c r="F70" s="32">
        <v>378.22780118593562</v>
      </c>
      <c r="G70" s="32">
        <f t="shared" si="3"/>
        <v>0</v>
      </c>
      <c r="H70" s="2">
        <v>220452.09</v>
      </c>
      <c r="I70" s="2">
        <v>220452.09</v>
      </c>
      <c r="J70" s="2">
        <f t="shared" si="4"/>
        <v>0</v>
      </c>
      <c r="K70" s="2">
        <v>0</v>
      </c>
      <c r="L70" s="2">
        <v>0</v>
      </c>
      <c r="M70" s="2">
        <f t="shared" si="5"/>
        <v>0</v>
      </c>
      <c r="N70" s="2">
        <v>220452.09</v>
      </c>
      <c r="O70" s="27">
        <v>220452.09</v>
      </c>
      <c r="P70" s="2">
        <f t="shared" si="6"/>
        <v>0</v>
      </c>
      <c r="Q70" s="26">
        <f t="shared" si="1"/>
        <v>582.8553303294234</v>
      </c>
      <c r="R70">
        <v>365</v>
      </c>
      <c r="S70" s="53" t="str">
        <f t="shared" si="2"/>
        <v>-</v>
      </c>
      <c r="T70" s="35">
        <f t="shared" si="7"/>
        <v>220452.09</v>
      </c>
      <c r="U70" s="35">
        <f t="shared" si="8"/>
        <v>220452.09</v>
      </c>
      <c r="V70" s="35">
        <f t="shared" si="9"/>
        <v>123072.85233975553</v>
      </c>
      <c r="X70" s="35">
        <v>122973.49238277317</v>
      </c>
      <c r="Y70" s="2">
        <f t="shared" si="10"/>
        <v>99.35995698235638</v>
      </c>
      <c r="Z70" s="2">
        <v>135.52740983653348</v>
      </c>
      <c r="AA70" s="2">
        <f t="shared" si="11"/>
        <v>-36.1674528541771</v>
      </c>
    </row>
    <row r="71" spans="2:27" x14ac:dyDescent="0.3">
      <c r="B71">
        <v>430</v>
      </c>
      <c r="C71" s="7">
        <v>6</v>
      </c>
      <c r="D71" s="12" t="s">
        <v>59</v>
      </c>
      <c r="E71" s="32">
        <v>2365.2538032626444</v>
      </c>
      <c r="F71" s="32">
        <v>2365.2538032626444</v>
      </c>
      <c r="G71" s="32">
        <f t="shared" si="3"/>
        <v>0</v>
      </c>
      <c r="H71" s="2">
        <v>1804896.57</v>
      </c>
      <c r="I71" s="2">
        <v>2003161.13</v>
      </c>
      <c r="J71" s="2">
        <f t="shared" si="4"/>
        <v>198264.55999999982</v>
      </c>
      <c r="K71" s="2">
        <v>1180</v>
      </c>
      <c r="L71" s="2">
        <v>1180</v>
      </c>
      <c r="M71" s="2">
        <f t="shared" si="5"/>
        <v>0</v>
      </c>
      <c r="N71" s="2">
        <v>1803716.57</v>
      </c>
      <c r="O71" s="27">
        <v>2001981.13</v>
      </c>
      <c r="P71" s="2">
        <f t="shared" si="6"/>
        <v>198264.55999999982</v>
      </c>
      <c r="Q71" s="26">
        <f t="shared" si="1"/>
        <v>762.58901582229498</v>
      </c>
      <c r="R71">
        <v>365</v>
      </c>
      <c r="S71" s="53" t="str">
        <f t="shared" si="2"/>
        <v>-</v>
      </c>
      <c r="T71" s="35">
        <f t="shared" si="7"/>
        <v>1803716.5700000003</v>
      </c>
      <c r="U71" s="35">
        <f t="shared" si="8"/>
        <v>2001981.13</v>
      </c>
      <c r="V71" s="35">
        <f t="shared" si="9"/>
        <v>1117655.6684015419</v>
      </c>
      <c r="X71" s="35">
        <v>1006156.602468939</v>
      </c>
      <c r="Y71" s="2">
        <f t="shared" si="10"/>
        <v>111499.06593260285</v>
      </c>
      <c r="Z71" s="2">
        <v>111827.51171025122</v>
      </c>
      <c r="AA71" s="2">
        <f t="shared" si="11"/>
        <v>-328.4457776483614</v>
      </c>
    </row>
    <row r="72" spans="2:27" x14ac:dyDescent="0.3">
      <c r="B72">
        <v>443</v>
      </c>
      <c r="C72" s="7">
        <v>6</v>
      </c>
      <c r="D72" s="12" t="s">
        <v>60</v>
      </c>
      <c r="E72" s="32">
        <v>13.61</v>
      </c>
      <c r="F72" s="32">
        <v>13.61</v>
      </c>
      <c r="G72" s="32">
        <f t="shared" si="3"/>
        <v>0</v>
      </c>
      <c r="H72" s="2">
        <v>17081.009999999998</v>
      </c>
      <c r="I72" s="2">
        <v>17081.009999999998</v>
      </c>
      <c r="J72" s="2">
        <f t="shared" si="4"/>
        <v>0</v>
      </c>
      <c r="K72" s="2">
        <v>0</v>
      </c>
      <c r="L72" s="2">
        <v>0</v>
      </c>
      <c r="M72" s="2">
        <f t="shared" si="5"/>
        <v>0</v>
      </c>
      <c r="N72" s="2">
        <v>17081.009999999998</v>
      </c>
      <c r="O72" s="27">
        <v>17081.009999999998</v>
      </c>
      <c r="P72" s="2">
        <f t="shared" si="6"/>
        <v>0</v>
      </c>
      <c r="Q72" s="26">
        <f t="shared" si="1"/>
        <v>1255.033798677443</v>
      </c>
      <c r="R72">
        <v>365</v>
      </c>
      <c r="S72" s="53" t="str">
        <f t="shared" si="2"/>
        <v>-</v>
      </c>
      <c r="T72" s="35">
        <f t="shared" si="7"/>
        <v>17081.009999999998</v>
      </c>
      <c r="U72" s="35">
        <f t="shared" si="8"/>
        <v>17081.009999999998</v>
      </c>
      <c r="V72" s="35">
        <f t="shared" si="9"/>
        <v>9535.8978975608134</v>
      </c>
      <c r="X72" s="35">
        <v>9528.1993158925015</v>
      </c>
      <c r="Y72" s="2">
        <f t="shared" si="10"/>
        <v>7.6985816683118173</v>
      </c>
      <c r="Z72" s="2">
        <v>10.500898597476407</v>
      </c>
      <c r="AA72" s="2">
        <f t="shared" si="11"/>
        <v>-2.80231692916459</v>
      </c>
    </row>
    <row r="73" spans="2:27" x14ac:dyDescent="0.3">
      <c r="B73">
        <v>562</v>
      </c>
      <c r="C73" s="7">
        <v>6</v>
      </c>
      <c r="D73" s="12" t="s">
        <v>241</v>
      </c>
      <c r="E73" s="32">
        <v>27.028749556405973</v>
      </c>
      <c r="F73" s="32">
        <v>27.028749556405973</v>
      </c>
      <c r="G73" s="32">
        <f t="shared" si="3"/>
        <v>0</v>
      </c>
      <c r="H73" s="2">
        <v>39061.46</v>
      </c>
      <c r="I73" s="2">
        <v>39061.46</v>
      </c>
      <c r="J73" s="2">
        <f t="shared" si="4"/>
        <v>0</v>
      </c>
      <c r="K73" s="2">
        <v>0</v>
      </c>
      <c r="L73" s="2">
        <v>0</v>
      </c>
      <c r="M73" s="2">
        <f t="shared" si="5"/>
        <v>0</v>
      </c>
      <c r="N73" s="2">
        <v>39061.46</v>
      </c>
      <c r="O73" s="27">
        <v>39061.46</v>
      </c>
      <c r="P73" s="2">
        <f t="shared" si="6"/>
        <v>0</v>
      </c>
      <c r="Q73" s="26">
        <f t="shared" si="1"/>
        <v>1445.1819133727629</v>
      </c>
      <c r="R73">
        <v>181</v>
      </c>
      <c r="S73" s="53">
        <f t="shared" si="2"/>
        <v>45108</v>
      </c>
      <c r="T73" s="35">
        <f t="shared" si="7"/>
        <v>19370.203452054793</v>
      </c>
      <c r="U73" s="35">
        <f t="shared" si="8"/>
        <v>19370.203452054793</v>
      </c>
      <c r="V73" s="35">
        <f t="shared" si="9"/>
        <v>10813.896975282758</v>
      </c>
      <c r="X73" s="35">
        <v>10805.166631280414</v>
      </c>
      <c r="Y73" s="2">
        <f t="shared" si="10"/>
        <v>8.7303440023442818</v>
      </c>
      <c r="Z73" s="2">
        <v>11.908226870807994</v>
      </c>
      <c r="AA73" s="2">
        <f t="shared" si="11"/>
        <v>-3.1778828684637119</v>
      </c>
    </row>
    <row r="74" spans="2:27" x14ac:dyDescent="0.3">
      <c r="B74">
        <v>603</v>
      </c>
      <c r="C74" s="7">
        <v>6</v>
      </c>
      <c r="D74" s="12" t="s">
        <v>61</v>
      </c>
      <c r="E74" s="32">
        <v>102.0991281586101</v>
      </c>
      <c r="F74" s="32">
        <v>102.0991281586101</v>
      </c>
      <c r="G74" s="32">
        <f t="shared" si="3"/>
        <v>0</v>
      </c>
      <c r="H74" s="2">
        <v>98144.56</v>
      </c>
      <c r="I74" s="2">
        <v>98144.56</v>
      </c>
      <c r="J74" s="2">
        <f t="shared" si="4"/>
        <v>0</v>
      </c>
      <c r="K74" s="2">
        <v>0</v>
      </c>
      <c r="L74" s="2">
        <v>0</v>
      </c>
      <c r="M74" s="2">
        <f t="shared" si="5"/>
        <v>0</v>
      </c>
      <c r="N74" s="2">
        <v>98144.56</v>
      </c>
      <c r="O74" s="27">
        <v>98144.56</v>
      </c>
      <c r="P74" s="2">
        <f t="shared" si="6"/>
        <v>0</v>
      </c>
      <c r="Q74" s="26">
        <f t="shared" si="1"/>
        <v>961.26736603992629</v>
      </c>
      <c r="R74">
        <v>365</v>
      </c>
      <c r="S74" s="53" t="str">
        <f t="shared" si="2"/>
        <v>-</v>
      </c>
      <c r="T74" s="35">
        <f t="shared" si="7"/>
        <v>98144.56</v>
      </c>
      <c r="U74" s="35">
        <f t="shared" si="8"/>
        <v>98144.56</v>
      </c>
      <c r="V74" s="35">
        <f t="shared" si="9"/>
        <v>54791.637225259583</v>
      </c>
      <c r="X74" s="35">
        <v>54747.402492626054</v>
      </c>
      <c r="Y74" s="2">
        <f t="shared" si="10"/>
        <v>44.234732633529347</v>
      </c>
      <c r="Z74" s="2">
        <v>60.336366084564361</v>
      </c>
      <c r="AA74" s="2">
        <f t="shared" si="11"/>
        <v>-16.101633451035013</v>
      </c>
    </row>
    <row r="75" spans="2:27" x14ac:dyDescent="0.3">
      <c r="B75">
        <v>618</v>
      </c>
      <c r="C75" s="7">
        <v>6</v>
      </c>
      <c r="D75" s="12" t="s">
        <v>62</v>
      </c>
      <c r="E75" s="32">
        <v>20.91808745945508</v>
      </c>
      <c r="F75" s="32">
        <v>20.91808745945508</v>
      </c>
      <c r="G75" s="32">
        <f t="shared" si="3"/>
        <v>0</v>
      </c>
      <c r="H75" s="2">
        <v>15334.76</v>
      </c>
      <c r="I75" s="2">
        <v>15334.76</v>
      </c>
      <c r="J75" s="2">
        <f t="shared" si="4"/>
        <v>0</v>
      </c>
      <c r="K75" s="2">
        <v>0</v>
      </c>
      <c r="L75" s="2">
        <v>0</v>
      </c>
      <c r="M75" s="2">
        <f t="shared" si="5"/>
        <v>0</v>
      </c>
      <c r="N75" s="2">
        <v>15334.76</v>
      </c>
      <c r="O75" s="27">
        <v>15334.76</v>
      </c>
      <c r="P75" s="2">
        <f t="shared" si="6"/>
        <v>0</v>
      </c>
      <c r="Q75" s="26">
        <f t="shared" si="1"/>
        <v>733.08614039036399</v>
      </c>
      <c r="R75">
        <v>365</v>
      </c>
      <c r="S75" s="53" t="str">
        <f t="shared" si="2"/>
        <v>-</v>
      </c>
      <c r="T75" s="35">
        <f t="shared" si="7"/>
        <v>15334.76</v>
      </c>
      <c r="U75" s="35">
        <f t="shared" si="8"/>
        <v>15334.76</v>
      </c>
      <c r="V75" s="35">
        <f t="shared" si="9"/>
        <v>8561.0104814410679</v>
      </c>
      <c r="X75" s="35">
        <v>8554.098952074597</v>
      </c>
      <c r="Y75" s="2">
        <f t="shared" si="10"/>
        <v>6.9115293664708588</v>
      </c>
      <c r="Z75" s="2">
        <v>9.4273558634213259</v>
      </c>
      <c r="AA75" s="2">
        <f t="shared" si="11"/>
        <v>-2.5158264969504671</v>
      </c>
    </row>
    <row r="76" spans="2:27" x14ac:dyDescent="0.3">
      <c r="B76">
        <v>620</v>
      </c>
      <c r="C76" s="7">
        <v>6</v>
      </c>
      <c r="D76" s="12" t="s">
        <v>63</v>
      </c>
      <c r="E76" s="32">
        <v>217.13044977838732</v>
      </c>
      <c r="F76" s="32">
        <v>217.13044977838732</v>
      </c>
      <c r="G76" s="32">
        <f t="shared" si="3"/>
        <v>0</v>
      </c>
      <c r="H76" s="2">
        <v>149105.72</v>
      </c>
      <c r="I76" s="2">
        <v>149105.72</v>
      </c>
      <c r="J76" s="2">
        <f t="shared" si="4"/>
        <v>0</v>
      </c>
      <c r="K76" s="2">
        <v>0</v>
      </c>
      <c r="L76" s="2">
        <v>0</v>
      </c>
      <c r="M76" s="2">
        <f t="shared" si="5"/>
        <v>0</v>
      </c>
      <c r="N76" s="2">
        <v>149105.72</v>
      </c>
      <c r="O76" s="27">
        <v>149105.72</v>
      </c>
      <c r="P76" s="2">
        <f t="shared" si="6"/>
        <v>0</v>
      </c>
      <c r="Q76" s="26">
        <f t="shared" si="1"/>
        <v>686.71031701073582</v>
      </c>
      <c r="R76">
        <v>365</v>
      </c>
      <c r="S76" s="53" t="str">
        <f t="shared" si="2"/>
        <v>-</v>
      </c>
      <c r="T76" s="35">
        <f t="shared" si="7"/>
        <v>149105.72</v>
      </c>
      <c r="U76" s="35">
        <f t="shared" si="8"/>
        <v>149105.72</v>
      </c>
      <c r="V76" s="35">
        <f t="shared" si="9"/>
        <v>83241.969992540922</v>
      </c>
      <c r="X76" s="35">
        <v>83174.76655652441</v>
      </c>
      <c r="Y76" s="2">
        <f t="shared" si="10"/>
        <v>67.203436016512569</v>
      </c>
      <c r="Z76" s="2">
        <v>91.665776556765195</v>
      </c>
      <c r="AA76" s="2">
        <f t="shared" si="11"/>
        <v>-24.462340540252626</v>
      </c>
    </row>
    <row r="77" spans="2:27" x14ac:dyDescent="0.3">
      <c r="B77">
        <v>622</v>
      </c>
      <c r="C77" s="7">
        <v>6</v>
      </c>
      <c r="D77" s="12" t="s">
        <v>64</v>
      </c>
      <c r="E77" s="32">
        <v>121.45476787490654</v>
      </c>
      <c r="F77" s="32">
        <v>121.45476787490654</v>
      </c>
      <c r="G77" s="32">
        <f t="shared" si="3"/>
        <v>0</v>
      </c>
      <c r="H77" s="2">
        <v>110559.72</v>
      </c>
      <c r="I77" s="2">
        <v>110559.72</v>
      </c>
      <c r="J77" s="2">
        <f t="shared" si="4"/>
        <v>0</v>
      </c>
      <c r="K77" s="2">
        <v>48</v>
      </c>
      <c r="L77" s="2">
        <v>48</v>
      </c>
      <c r="M77" s="2">
        <f t="shared" si="5"/>
        <v>0</v>
      </c>
      <c r="N77" s="2">
        <v>110511.72</v>
      </c>
      <c r="O77" s="27">
        <v>110511.72</v>
      </c>
      <c r="P77" s="2">
        <f t="shared" si="6"/>
        <v>0</v>
      </c>
      <c r="Q77" s="26">
        <f t="shared" ref="Q77:Q141" si="12">IFERROR(N77/E77,"n.a.")</f>
        <v>909.90021992238769</v>
      </c>
      <c r="R77">
        <v>365</v>
      </c>
      <c r="S77" s="53" t="str">
        <f t="shared" ref="S77:S141" si="13">IF(R77=365,"-",R77+$S$9)</f>
        <v>-</v>
      </c>
      <c r="T77" s="35">
        <f t="shared" si="7"/>
        <v>110511.71999999999</v>
      </c>
      <c r="U77" s="35">
        <f t="shared" si="8"/>
        <v>110511.71999999999</v>
      </c>
      <c r="V77" s="35">
        <f t="shared" si="9"/>
        <v>61695.911330994437</v>
      </c>
      <c r="X77" s="35">
        <v>61646.102595929842</v>
      </c>
      <c r="Y77" s="2">
        <f t="shared" si="10"/>
        <v>49.808735064594657</v>
      </c>
      <c r="Z77" s="2">
        <v>67.939329439701396</v>
      </c>
      <c r="AA77" s="2">
        <f t="shared" si="11"/>
        <v>-18.130594375106739</v>
      </c>
    </row>
    <row r="78" spans="2:27" x14ac:dyDescent="0.3">
      <c r="B78">
        <v>623</v>
      </c>
      <c r="C78" s="7">
        <v>6</v>
      </c>
      <c r="D78" s="12" t="s">
        <v>65</v>
      </c>
      <c r="E78" s="32">
        <v>250.85033656810455</v>
      </c>
      <c r="F78" s="32">
        <v>250.85033656810455</v>
      </c>
      <c r="G78" s="32">
        <f t="shared" ref="G78:G142" si="14">F78-E78</f>
        <v>0</v>
      </c>
      <c r="H78" s="2">
        <v>81786.11</v>
      </c>
      <c r="I78" s="2">
        <v>81786.11</v>
      </c>
      <c r="J78" s="2">
        <f t="shared" ref="J78:J142" si="15">I78-H78</f>
        <v>0</v>
      </c>
      <c r="K78" s="2">
        <v>0</v>
      </c>
      <c r="L78" s="2">
        <v>0</v>
      </c>
      <c r="M78" s="2">
        <f t="shared" ref="M78:M142" si="16">L78-K78</f>
        <v>0</v>
      </c>
      <c r="N78" s="2">
        <v>81786.11</v>
      </c>
      <c r="O78" s="27">
        <v>81786.11</v>
      </c>
      <c r="P78" s="2">
        <f t="shared" ref="P78:P142" si="17">O78-N78</f>
        <v>0</v>
      </c>
      <c r="Q78" s="26">
        <f t="shared" si="12"/>
        <v>326.03548043394989</v>
      </c>
      <c r="R78">
        <v>365</v>
      </c>
      <c r="S78" s="53" t="str">
        <f t="shared" si="13"/>
        <v>-</v>
      </c>
      <c r="T78" s="35">
        <f t="shared" ref="T78:T142" si="18">N78*R78/365</f>
        <v>81786.11</v>
      </c>
      <c r="U78" s="35">
        <f t="shared" ref="U78:U142" si="19">O78*R78/365</f>
        <v>81786.11</v>
      </c>
      <c r="V78" s="35">
        <f t="shared" ref="V78:V142" si="20">U78*(E$8/U$11)</f>
        <v>45659.126386477001</v>
      </c>
      <c r="X78" s="35">
        <v>45622.264570508938</v>
      </c>
      <c r="Y78" s="2">
        <f t="shared" ref="Y78:Y142" si="21">V78-X78</f>
        <v>36.861815968062729</v>
      </c>
      <c r="Z78" s="2">
        <v>50.279675955469429</v>
      </c>
      <c r="AA78" s="2">
        <f t="shared" ref="AA78:AA141" si="22">Y78-Z78</f>
        <v>-13.4178599874067</v>
      </c>
    </row>
    <row r="79" spans="2:27" x14ac:dyDescent="0.3">
      <c r="B79">
        <v>626</v>
      </c>
      <c r="C79" s="7">
        <v>6</v>
      </c>
      <c r="D79" s="12" t="s">
        <v>66</v>
      </c>
      <c r="E79" s="32">
        <v>23.585494585157402</v>
      </c>
      <c r="F79" s="32">
        <v>23.585494585157402</v>
      </c>
      <c r="G79" s="32">
        <f t="shared" si="14"/>
        <v>0</v>
      </c>
      <c r="H79" s="2">
        <v>18524.8</v>
      </c>
      <c r="I79" s="2">
        <v>18524.8</v>
      </c>
      <c r="J79" s="2">
        <f t="shared" si="15"/>
        <v>0</v>
      </c>
      <c r="K79" s="2">
        <v>0</v>
      </c>
      <c r="L79" s="2">
        <v>0</v>
      </c>
      <c r="M79" s="2">
        <f t="shared" si="16"/>
        <v>0</v>
      </c>
      <c r="N79" s="2">
        <v>18524.8</v>
      </c>
      <c r="O79" s="27">
        <v>18524.8</v>
      </c>
      <c r="P79" s="2">
        <f t="shared" si="17"/>
        <v>0</v>
      </c>
      <c r="Q79" s="26">
        <f t="shared" si="12"/>
        <v>785.43190744271476</v>
      </c>
      <c r="R79">
        <v>365</v>
      </c>
      <c r="S79" s="53" t="str">
        <f t="shared" si="13"/>
        <v>-</v>
      </c>
      <c r="T79" s="35">
        <f t="shared" si="18"/>
        <v>18524.8</v>
      </c>
      <c r="U79" s="35">
        <f t="shared" si="19"/>
        <v>18524.8</v>
      </c>
      <c r="V79" s="35">
        <f t="shared" si="20"/>
        <v>10341.929509597769</v>
      </c>
      <c r="X79" s="35">
        <v>10333.580197368037</v>
      </c>
      <c r="Y79" s="2">
        <f t="shared" si="21"/>
        <v>8.3493122297313676</v>
      </c>
      <c r="Z79" s="2">
        <v>11.388497889676728</v>
      </c>
      <c r="AA79" s="2">
        <f t="shared" si="22"/>
        <v>-3.0391856599453604</v>
      </c>
    </row>
    <row r="80" spans="2:27" x14ac:dyDescent="0.3">
      <c r="B80">
        <v>627</v>
      </c>
      <c r="C80" s="7">
        <v>6</v>
      </c>
      <c r="D80" s="12" t="s">
        <v>67</v>
      </c>
      <c r="E80" s="32">
        <v>172.82867814131154</v>
      </c>
      <c r="F80" s="32">
        <v>172.82867814131154</v>
      </c>
      <c r="G80" s="32">
        <f t="shared" si="14"/>
        <v>0</v>
      </c>
      <c r="H80" s="2">
        <v>90592.33</v>
      </c>
      <c r="I80" s="2">
        <v>90592.33</v>
      </c>
      <c r="J80" s="2">
        <f t="shared" si="15"/>
        <v>0</v>
      </c>
      <c r="K80" s="2">
        <v>0</v>
      </c>
      <c r="L80" s="2">
        <v>0</v>
      </c>
      <c r="M80" s="2">
        <f t="shared" si="16"/>
        <v>0</v>
      </c>
      <c r="N80" s="2">
        <v>90592.33</v>
      </c>
      <c r="O80" s="27">
        <v>90592.33</v>
      </c>
      <c r="P80" s="2">
        <f t="shared" si="17"/>
        <v>0</v>
      </c>
      <c r="Q80" s="26">
        <f t="shared" si="12"/>
        <v>524.17417626678912</v>
      </c>
      <c r="R80">
        <v>365</v>
      </c>
      <c r="S80" s="53" t="str">
        <f t="shared" si="13"/>
        <v>-</v>
      </c>
      <c r="T80" s="35">
        <f t="shared" si="18"/>
        <v>90592.33</v>
      </c>
      <c r="U80" s="35">
        <f t="shared" si="19"/>
        <v>90592.33</v>
      </c>
      <c r="V80" s="35">
        <f t="shared" si="20"/>
        <v>50575.417330833217</v>
      </c>
      <c r="X80" s="35">
        <v>50534.586463628781</v>
      </c>
      <c r="Y80" s="2">
        <f t="shared" si="21"/>
        <v>40.8308672044368</v>
      </c>
      <c r="Z80" s="2">
        <v>55.693478959336062</v>
      </c>
      <c r="AA80" s="2">
        <f t="shared" si="22"/>
        <v>-14.862611754899262</v>
      </c>
    </row>
    <row r="81" spans="2:27" x14ac:dyDescent="0.3">
      <c r="B81">
        <v>634</v>
      </c>
      <c r="C81" s="7">
        <v>6</v>
      </c>
      <c r="D81" s="12" t="s">
        <v>68</v>
      </c>
      <c r="E81" s="32">
        <v>582.03898446234814</v>
      </c>
      <c r="F81" s="32">
        <v>582.03898446234814</v>
      </c>
      <c r="G81" s="32">
        <f t="shared" si="14"/>
        <v>0</v>
      </c>
      <c r="H81" s="2">
        <v>654980.53</v>
      </c>
      <c r="I81" s="2">
        <v>654980.53</v>
      </c>
      <c r="J81" s="2">
        <f t="shared" si="15"/>
        <v>0</v>
      </c>
      <c r="K81" s="2">
        <v>0</v>
      </c>
      <c r="L81" s="2">
        <v>0</v>
      </c>
      <c r="M81" s="2">
        <f t="shared" si="16"/>
        <v>0</v>
      </c>
      <c r="N81" s="2">
        <v>654980.53</v>
      </c>
      <c r="O81" s="27">
        <v>654980.53</v>
      </c>
      <c r="P81" s="2">
        <f t="shared" si="17"/>
        <v>0</v>
      </c>
      <c r="Q81" s="26">
        <f t="shared" si="12"/>
        <v>1125.3207216094481</v>
      </c>
      <c r="R81">
        <v>365</v>
      </c>
      <c r="S81" s="53" t="str">
        <f t="shared" si="13"/>
        <v>-</v>
      </c>
      <c r="T81" s="35">
        <f t="shared" si="18"/>
        <v>654980.53</v>
      </c>
      <c r="U81" s="35">
        <f t="shared" si="19"/>
        <v>654980.53</v>
      </c>
      <c r="V81" s="35">
        <f t="shared" si="20"/>
        <v>365659.14187570103</v>
      </c>
      <c r="X81" s="35">
        <v>365363.9356143992</v>
      </c>
      <c r="Y81" s="2">
        <f t="shared" si="21"/>
        <v>295.20626130182063</v>
      </c>
      <c r="Z81" s="2">
        <v>402.66261356044561</v>
      </c>
      <c r="AA81" s="2">
        <f t="shared" si="22"/>
        <v>-107.45635225862497</v>
      </c>
    </row>
    <row r="82" spans="2:27" x14ac:dyDescent="0.3">
      <c r="B82">
        <v>636</v>
      </c>
      <c r="C82" s="7">
        <v>6</v>
      </c>
      <c r="D82" s="12" t="s">
        <v>242</v>
      </c>
      <c r="E82" s="32">
        <v>36.387293915419555</v>
      </c>
      <c r="F82" s="32">
        <v>36.387293915419555</v>
      </c>
      <c r="G82" s="32">
        <f t="shared" si="14"/>
        <v>0</v>
      </c>
      <c r="H82" s="2">
        <v>81810.84</v>
      </c>
      <c r="I82" s="2">
        <v>81810.84</v>
      </c>
      <c r="J82" s="2">
        <f t="shared" si="15"/>
        <v>0</v>
      </c>
      <c r="K82" s="2">
        <v>76644</v>
      </c>
      <c r="L82" s="2">
        <v>76644</v>
      </c>
      <c r="M82" s="2">
        <f t="shared" si="16"/>
        <v>0</v>
      </c>
      <c r="N82" s="2">
        <v>5166.8399999999965</v>
      </c>
      <c r="O82" s="27">
        <v>5166.8399999999965</v>
      </c>
      <c r="P82" s="2">
        <f t="shared" si="17"/>
        <v>0</v>
      </c>
      <c r="Q82" s="26">
        <f t="shared" si="12"/>
        <v>141.99572004475127</v>
      </c>
      <c r="R82">
        <v>272</v>
      </c>
      <c r="S82" s="53">
        <f t="shared" si="13"/>
        <v>45199</v>
      </c>
      <c r="T82" s="35">
        <f t="shared" si="18"/>
        <v>3850.3574794520523</v>
      </c>
      <c r="U82" s="35">
        <f t="shared" si="19"/>
        <v>3850.3574794520523</v>
      </c>
      <c r="V82" s="35">
        <f t="shared" si="20"/>
        <v>2149.5576545628383</v>
      </c>
      <c r="X82" s="35">
        <v>2147.8222600218969</v>
      </c>
      <c r="Y82" s="2">
        <f t="shared" si="21"/>
        <v>1.7353945409413427</v>
      </c>
      <c r="Z82" s="2">
        <v>2.3670856381304475</v>
      </c>
      <c r="AA82" s="2">
        <f t="shared" si="22"/>
        <v>-0.63169109718910477</v>
      </c>
    </row>
    <row r="83" spans="2:27" x14ac:dyDescent="0.3">
      <c r="B83">
        <v>641</v>
      </c>
      <c r="C83" s="7">
        <v>6</v>
      </c>
      <c r="D83" s="12" t="s">
        <v>243</v>
      </c>
      <c r="E83" s="32">
        <v>14.80235467453889</v>
      </c>
      <c r="F83" s="32">
        <v>14.80235467453889</v>
      </c>
      <c r="G83" s="32">
        <f t="shared" si="14"/>
        <v>0</v>
      </c>
      <c r="H83" s="2">
        <v>34323.339999999997</v>
      </c>
      <c r="I83" s="2">
        <v>34323.339999999997</v>
      </c>
      <c r="J83" s="2">
        <f t="shared" si="15"/>
        <v>0</v>
      </c>
      <c r="K83" s="2">
        <v>0</v>
      </c>
      <c r="L83" s="2">
        <v>0</v>
      </c>
      <c r="M83" s="2">
        <f t="shared" si="16"/>
        <v>0</v>
      </c>
      <c r="N83" s="2">
        <v>34323.339999999997</v>
      </c>
      <c r="O83" s="27">
        <v>34323.339999999997</v>
      </c>
      <c r="P83" s="2">
        <f t="shared" si="17"/>
        <v>0</v>
      </c>
      <c r="Q83" s="26">
        <f t="shared" si="12"/>
        <v>2318.7756782398005</v>
      </c>
      <c r="R83">
        <v>272</v>
      </c>
      <c r="S83" s="53">
        <f t="shared" si="13"/>
        <v>45199</v>
      </c>
      <c r="T83" s="35">
        <f t="shared" si="18"/>
        <v>25577.941041095888</v>
      </c>
      <c r="U83" s="35">
        <f t="shared" si="19"/>
        <v>25577.941041095888</v>
      </c>
      <c r="V83" s="35">
        <f t="shared" si="20"/>
        <v>14279.520601985523</v>
      </c>
      <c r="X83" s="35">
        <v>14267.992368701183</v>
      </c>
      <c r="Y83" s="2">
        <f t="shared" si="21"/>
        <v>11.528233284339876</v>
      </c>
      <c r="Z83" s="2">
        <v>15.724559917989609</v>
      </c>
      <c r="AA83" s="2">
        <f t="shared" si="22"/>
        <v>-4.1963266336497327</v>
      </c>
    </row>
    <row r="84" spans="2:27" x14ac:dyDescent="0.3">
      <c r="B84">
        <v>644</v>
      </c>
      <c r="C84" s="7">
        <v>6</v>
      </c>
      <c r="D84" s="12" t="s">
        <v>69</v>
      </c>
      <c r="E84" s="32">
        <v>8.5901038686268958</v>
      </c>
      <c r="F84" s="32">
        <v>8.5901038686268958</v>
      </c>
      <c r="G84" s="32">
        <f t="shared" si="14"/>
        <v>0</v>
      </c>
      <c r="H84" s="2">
        <v>21552.47</v>
      </c>
      <c r="I84" s="2">
        <v>21552.47</v>
      </c>
      <c r="J84" s="2">
        <f t="shared" si="15"/>
        <v>0</v>
      </c>
      <c r="K84" s="2">
        <v>0</v>
      </c>
      <c r="L84" s="2">
        <v>0</v>
      </c>
      <c r="M84" s="2">
        <f t="shared" si="16"/>
        <v>0</v>
      </c>
      <c r="N84" s="2">
        <v>21552.47</v>
      </c>
      <c r="O84" s="27">
        <v>21552.47</v>
      </c>
      <c r="P84" s="2">
        <f t="shared" si="17"/>
        <v>0</v>
      </c>
      <c r="Q84" s="26">
        <f t="shared" si="12"/>
        <v>2508.9882881061253</v>
      </c>
      <c r="R84">
        <v>365</v>
      </c>
      <c r="S84" s="53" t="str">
        <f t="shared" si="13"/>
        <v>-</v>
      </c>
      <c r="T84" s="35">
        <f t="shared" si="18"/>
        <v>21552.47</v>
      </c>
      <c r="U84" s="35">
        <f t="shared" si="19"/>
        <v>21552.47</v>
      </c>
      <c r="V84" s="35">
        <f t="shared" si="20"/>
        <v>12032.201454143669</v>
      </c>
      <c r="X84" s="35">
        <v>12022.487540830061</v>
      </c>
      <c r="Y84" s="2">
        <f t="shared" si="21"/>
        <v>9.7139133136079181</v>
      </c>
      <c r="Z84" s="2">
        <v>13.249819653239683</v>
      </c>
      <c r="AA84" s="2">
        <f t="shared" si="22"/>
        <v>-3.5359063396317651</v>
      </c>
    </row>
    <row r="85" spans="2:27" x14ac:dyDescent="0.3">
      <c r="B85">
        <v>646</v>
      </c>
      <c r="C85" s="7">
        <v>6</v>
      </c>
      <c r="D85" s="12" t="s">
        <v>70</v>
      </c>
      <c r="E85" s="32">
        <v>6.7909644373500937</v>
      </c>
      <c r="F85" s="32">
        <v>6.7909644373500937</v>
      </c>
      <c r="G85" s="32">
        <f t="shared" si="14"/>
        <v>0</v>
      </c>
      <c r="H85" s="2">
        <v>99033.19</v>
      </c>
      <c r="I85" s="2">
        <v>99033.19</v>
      </c>
      <c r="J85" s="2">
        <f t="shared" si="15"/>
        <v>0</v>
      </c>
      <c r="K85" s="2">
        <v>0</v>
      </c>
      <c r="L85" s="2">
        <v>0</v>
      </c>
      <c r="M85" s="2">
        <f t="shared" si="16"/>
        <v>0</v>
      </c>
      <c r="N85" s="2">
        <v>99033.19</v>
      </c>
      <c r="O85" s="27">
        <v>99033.19</v>
      </c>
      <c r="P85" s="2">
        <f t="shared" si="17"/>
        <v>0</v>
      </c>
      <c r="Q85" s="26">
        <f t="shared" si="12"/>
        <v>14583.081816084992</v>
      </c>
      <c r="R85">
        <v>365</v>
      </c>
      <c r="S85" s="53" t="str">
        <f t="shared" si="13"/>
        <v>-</v>
      </c>
      <c r="T85" s="35">
        <f t="shared" si="18"/>
        <v>99033.19</v>
      </c>
      <c r="U85" s="35">
        <f t="shared" si="19"/>
        <v>99033.19</v>
      </c>
      <c r="V85" s="35">
        <f t="shared" si="20"/>
        <v>55287.736984507399</v>
      </c>
      <c r="X85" s="35">
        <v>55243.101737464713</v>
      </c>
      <c r="Y85" s="2">
        <f t="shared" si="21"/>
        <v>44.635247042686387</v>
      </c>
      <c r="Z85" s="2">
        <v>60.882669465958315</v>
      </c>
      <c r="AA85" s="2">
        <f t="shared" si="22"/>
        <v>-16.247422423271928</v>
      </c>
    </row>
    <row r="86" spans="2:27" x14ac:dyDescent="0.3">
      <c r="B86">
        <v>694</v>
      </c>
      <c r="C86" s="7">
        <v>6</v>
      </c>
      <c r="D86" s="12" t="s">
        <v>71</v>
      </c>
      <c r="E86" s="32">
        <v>23.31</v>
      </c>
      <c r="F86" s="32">
        <v>23.31</v>
      </c>
      <c r="G86" s="32">
        <f t="shared" si="14"/>
        <v>0</v>
      </c>
      <c r="H86" s="2">
        <v>90330.48</v>
      </c>
      <c r="I86" s="2">
        <v>90330.48</v>
      </c>
      <c r="J86" s="2">
        <f t="shared" si="15"/>
        <v>0</v>
      </c>
      <c r="K86" s="2">
        <v>0</v>
      </c>
      <c r="L86" s="2">
        <v>0</v>
      </c>
      <c r="M86" s="2">
        <f t="shared" si="16"/>
        <v>0</v>
      </c>
      <c r="N86" s="2">
        <v>90330.48</v>
      </c>
      <c r="O86" s="27">
        <v>90330.48</v>
      </c>
      <c r="P86" s="2">
        <f t="shared" si="17"/>
        <v>0</v>
      </c>
      <c r="Q86" s="26">
        <f t="shared" si="12"/>
        <v>3875.1814671814673</v>
      </c>
      <c r="R86">
        <v>365</v>
      </c>
      <c r="S86" s="53" t="str">
        <f t="shared" si="13"/>
        <v>-</v>
      </c>
      <c r="T86" s="35">
        <f t="shared" si="18"/>
        <v>90330.48</v>
      </c>
      <c r="U86" s="35">
        <f t="shared" si="19"/>
        <v>90330.48</v>
      </c>
      <c r="V86" s="35">
        <f t="shared" si="20"/>
        <v>50429.233067462592</v>
      </c>
      <c r="X86" s="35">
        <v>50388.520218666301</v>
      </c>
      <c r="Y86" s="2">
        <f t="shared" si="21"/>
        <v>40.712848796290928</v>
      </c>
      <c r="Z86" s="2">
        <v>55.532501341636817</v>
      </c>
      <c r="AA86" s="2">
        <f t="shared" si="22"/>
        <v>-14.819652545345889</v>
      </c>
    </row>
    <row r="87" spans="2:27" x14ac:dyDescent="0.3">
      <c r="B87">
        <v>706</v>
      </c>
      <c r="C87" s="7">
        <v>6</v>
      </c>
      <c r="D87" s="12" t="s">
        <v>72</v>
      </c>
      <c r="E87" s="32">
        <v>58.217409265534258</v>
      </c>
      <c r="F87" s="32">
        <v>58.217409265534258</v>
      </c>
      <c r="G87" s="32">
        <f t="shared" si="14"/>
        <v>0</v>
      </c>
      <c r="H87" s="2">
        <v>65903.27</v>
      </c>
      <c r="I87" s="2">
        <v>65903.27</v>
      </c>
      <c r="J87" s="2">
        <f t="shared" si="15"/>
        <v>0</v>
      </c>
      <c r="K87" s="2">
        <v>0</v>
      </c>
      <c r="L87" s="2">
        <v>0</v>
      </c>
      <c r="M87" s="2">
        <f t="shared" si="16"/>
        <v>0</v>
      </c>
      <c r="N87" s="2">
        <v>65903.27</v>
      </c>
      <c r="O87" s="27">
        <v>65903.27</v>
      </c>
      <c r="P87" s="2">
        <f t="shared" si="17"/>
        <v>0</v>
      </c>
      <c r="Q87" s="26">
        <f t="shared" si="12"/>
        <v>1132.0199718852125</v>
      </c>
      <c r="R87">
        <v>365</v>
      </c>
      <c r="S87" s="53" t="str">
        <f t="shared" si="13"/>
        <v>-</v>
      </c>
      <c r="T87" s="35">
        <f t="shared" si="18"/>
        <v>65903.27</v>
      </c>
      <c r="U87" s="35">
        <f t="shared" si="19"/>
        <v>65903.27</v>
      </c>
      <c r="V87" s="35">
        <f t="shared" si="20"/>
        <v>36792.136638019809</v>
      </c>
      <c r="X87" s="35">
        <v>36762.433376543828</v>
      </c>
      <c r="Y87" s="2">
        <f t="shared" si="21"/>
        <v>29.70326147598098</v>
      </c>
      <c r="Z87" s="2">
        <v>40.515376755363832</v>
      </c>
      <c r="AA87" s="2">
        <f t="shared" si="22"/>
        <v>-10.812115279382851</v>
      </c>
    </row>
    <row r="88" spans="2:27" x14ac:dyDescent="0.3">
      <c r="B88">
        <v>710</v>
      </c>
      <c r="C88" s="7">
        <v>6</v>
      </c>
      <c r="D88" s="12" t="s">
        <v>244</v>
      </c>
      <c r="E88" s="32">
        <v>67.05</v>
      </c>
      <c r="F88" s="32">
        <v>67.05</v>
      </c>
      <c r="G88" s="32">
        <f t="shared" si="14"/>
        <v>0</v>
      </c>
      <c r="H88" s="2">
        <v>156187.29</v>
      </c>
      <c r="I88" s="2">
        <v>183700.09</v>
      </c>
      <c r="J88" s="2">
        <f t="shared" si="15"/>
        <v>27512.799999999988</v>
      </c>
      <c r="K88" s="2">
        <v>0</v>
      </c>
      <c r="L88" s="2">
        <v>0</v>
      </c>
      <c r="M88" s="2">
        <f t="shared" si="16"/>
        <v>0</v>
      </c>
      <c r="N88" s="2">
        <v>156187.29</v>
      </c>
      <c r="O88" s="27">
        <v>183700.09</v>
      </c>
      <c r="P88" s="2">
        <f t="shared" si="17"/>
        <v>27512.799999999988</v>
      </c>
      <c r="Q88" s="26">
        <f t="shared" si="12"/>
        <v>2329.4152125279643</v>
      </c>
      <c r="R88">
        <v>273</v>
      </c>
      <c r="S88" s="53">
        <f t="shared" si="13"/>
        <v>45200</v>
      </c>
      <c r="T88" s="35">
        <f t="shared" si="18"/>
        <v>116819.53471232878</v>
      </c>
      <c r="U88" s="35">
        <f t="shared" si="19"/>
        <v>137397.60156164382</v>
      </c>
      <c r="V88" s="35">
        <f t="shared" si="20"/>
        <v>76705.622200418933</v>
      </c>
      <c r="X88" s="35">
        <v>65164.753766252201</v>
      </c>
      <c r="Y88" s="2">
        <f t="shared" si="21"/>
        <v>11540.868434166732</v>
      </c>
      <c r="Z88" s="2">
        <v>11563.409936389544</v>
      </c>
      <c r="AA88" s="2">
        <f t="shared" si="22"/>
        <v>-22.541502222811687</v>
      </c>
    </row>
    <row r="89" spans="2:27" x14ac:dyDescent="0.3">
      <c r="B89">
        <v>747</v>
      </c>
      <c r="C89" s="7">
        <v>6</v>
      </c>
      <c r="D89" s="12" t="s">
        <v>74</v>
      </c>
      <c r="E89" s="32">
        <v>35</v>
      </c>
      <c r="F89" s="32">
        <v>35</v>
      </c>
      <c r="G89" s="32">
        <f t="shared" si="14"/>
        <v>0</v>
      </c>
      <c r="H89" s="2">
        <v>45887.17</v>
      </c>
      <c r="I89" s="2">
        <v>45887.17</v>
      </c>
      <c r="J89" s="2">
        <f t="shared" si="15"/>
        <v>0</v>
      </c>
      <c r="K89" s="2">
        <v>0</v>
      </c>
      <c r="L89" s="2">
        <v>0</v>
      </c>
      <c r="M89" s="2">
        <f t="shared" si="16"/>
        <v>0</v>
      </c>
      <c r="N89" s="2">
        <v>45887.17</v>
      </c>
      <c r="O89" s="27">
        <v>45887.17</v>
      </c>
      <c r="P89" s="2">
        <f t="shared" si="17"/>
        <v>0</v>
      </c>
      <c r="Q89" s="26">
        <f t="shared" si="12"/>
        <v>1311.0619999999999</v>
      </c>
      <c r="R89">
        <v>365</v>
      </c>
      <c r="S89" s="53" t="str">
        <f t="shared" si="13"/>
        <v>-</v>
      </c>
      <c r="T89" s="35">
        <f t="shared" si="18"/>
        <v>45887.17</v>
      </c>
      <c r="U89" s="35">
        <f t="shared" si="19"/>
        <v>45887.17</v>
      </c>
      <c r="V89" s="35">
        <f t="shared" si="20"/>
        <v>25617.651879368706</v>
      </c>
      <c r="X89" s="35">
        <v>25596.970073915003</v>
      </c>
      <c r="Y89" s="2">
        <f t="shared" si="21"/>
        <v>20.681805453703419</v>
      </c>
      <c r="Z89" s="2">
        <v>28.210071833880647</v>
      </c>
      <c r="AA89" s="2">
        <f t="shared" si="22"/>
        <v>-7.5282663801772287</v>
      </c>
    </row>
    <row r="90" spans="2:27" x14ac:dyDescent="0.3">
      <c r="B90">
        <v>758</v>
      </c>
      <c r="C90" s="7">
        <v>6</v>
      </c>
      <c r="D90" s="12" t="s">
        <v>245</v>
      </c>
      <c r="E90" s="32">
        <v>338.26056612812613</v>
      </c>
      <c r="F90" s="32">
        <v>338.26056612812613</v>
      </c>
      <c r="G90" s="32">
        <f t="shared" si="14"/>
        <v>0</v>
      </c>
      <c r="H90" s="2">
        <v>365375.66</v>
      </c>
      <c r="I90" s="2">
        <v>365375.66</v>
      </c>
      <c r="J90" s="2">
        <f t="shared" si="15"/>
        <v>0</v>
      </c>
      <c r="K90" s="2">
        <v>0</v>
      </c>
      <c r="L90" s="2">
        <v>0</v>
      </c>
      <c r="M90" s="2">
        <f t="shared" si="16"/>
        <v>0</v>
      </c>
      <c r="N90" s="2">
        <v>365375.66</v>
      </c>
      <c r="O90" s="27">
        <v>365375.66</v>
      </c>
      <c r="P90" s="2">
        <f t="shared" si="17"/>
        <v>0</v>
      </c>
      <c r="Q90" s="26">
        <f t="shared" si="12"/>
        <v>1080.1603751280993</v>
      </c>
      <c r="R90">
        <v>211</v>
      </c>
      <c r="S90" s="53">
        <f t="shared" si="13"/>
        <v>45138</v>
      </c>
      <c r="T90" s="35">
        <f t="shared" si="18"/>
        <v>211217.16235616436</v>
      </c>
      <c r="U90" s="35">
        <f t="shared" si="19"/>
        <v>211217.16235616436</v>
      </c>
      <c r="V90" s="35">
        <f t="shared" si="20"/>
        <v>117917.22470983326</v>
      </c>
      <c r="X90" s="35">
        <v>117822.02702690069</v>
      </c>
      <c r="Y90" s="2">
        <f t="shared" si="21"/>
        <v>95.197682932572206</v>
      </c>
      <c r="Z90" s="2">
        <v>129.85005008186272</v>
      </c>
      <c r="AA90" s="2">
        <f t="shared" si="22"/>
        <v>-34.652367149290512</v>
      </c>
    </row>
    <row r="91" spans="2:27" x14ac:dyDescent="0.3">
      <c r="B91">
        <v>765</v>
      </c>
      <c r="C91" s="7">
        <v>6</v>
      </c>
      <c r="D91" s="12" t="s">
        <v>75</v>
      </c>
      <c r="E91" s="32">
        <v>97.2</v>
      </c>
      <c r="F91" s="32">
        <v>97.2</v>
      </c>
      <c r="G91" s="32">
        <f t="shared" si="14"/>
        <v>0</v>
      </c>
      <c r="H91" s="2">
        <v>90441.53</v>
      </c>
      <c r="I91" s="2">
        <v>90441.53</v>
      </c>
      <c r="J91" s="2">
        <f t="shared" si="15"/>
        <v>0</v>
      </c>
      <c r="K91" s="2">
        <v>0</v>
      </c>
      <c r="L91" s="2">
        <v>0</v>
      </c>
      <c r="M91" s="2">
        <f t="shared" si="16"/>
        <v>0</v>
      </c>
      <c r="N91" s="2">
        <v>90441.53</v>
      </c>
      <c r="O91" s="27">
        <v>90441.53</v>
      </c>
      <c r="P91" s="2">
        <f t="shared" si="17"/>
        <v>0</v>
      </c>
      <c r="Q91" s="26">
        <f t="shared" si="12"/>
        <v>930.46841563786006</v>
      </c>
      <c r="R91">
        <v>365</v>
      </c>
      <c r="S91" s="53" t="str">
        <f t="shared" si="13"/>
        <v>-</v>
      </c>
      <c r="T91" s="35">
        <f t="shared" si="18"/>
        <v>90441.53</v>
      </c>
      <c r="U91" s="35">
        <f t="shared" si="19"/>
        <v>90441.53</v>
      </c>
      <c r="V91" s="35">
        <f t="shared" si="20"/>
        <v>50491.229486967299</v>
      </c>
      <c r="X91" s="35">
        <v>50450.466586827781</v>
      </c>
      <c r="Y91" s="2">
        <f t="shared" si="21"/>
        <v>40.762900139518024</v>
      </c>
      <c r="Z91" s="2">
        <v>55.600771589663054</v>
      </c>
      <c r="AA91" s="2">
        <f t="shared" si="22"/>
        <v>-14.83787145014503</v>
      </c>
    </row>
    <row r="92" spans="2:27" x14ac:dyDescent="0.3">
      <c r="B92">
        <v>770</v>
      </c>
      <c r="C92" s="7">
        <v>6</v>
      </c>
      <c r="D92" s="12" t="s">
        <v>76</v>
      </c>
      <c r="E92" s="32">
        <v>43.45</v>
      </c>
      <c r="F92" s="32">
        <v>43.45</v>
      </c>
      <c r="G92" s="32">
        <f t="shared" si="14"/>
        <v>0</v>
      </c>
      <c r="H92" s="2">
        <v>25354.3</v>
      </c>
      <c r="I92" s="2">
        <v>25354.3</v>
      </c>
      <c r="J92" s="2">
        <f t="shared" si="15"/>
        <v>0</v>
      </c>
      <c r="K92" s="2">
        <v>0</v>
      </c>
      <c r="L92" s="2">
        <v>0</v>
      </c>
      <c r="M92" s="2">
        <f t="shared" si="16"/>
        <v>0</v>
      </c>
      <c r="N92" s="2">
        <v>25354.3</v>
      </c>
      <c r="O92" s="27">
        <v>25354.3</v>
      </c>
      <c r="P92" s="2">
        <f t="shared" si="17"/>
        <v>0</v>
      </c>
      <c r="Q92" s="26">
        <f t="shared" si="12"/>
        <v>583.52819332566162</v>
      </c>
      <c r="R92">
        <v>365</v>
      </c>
      <c r="S92" s="53" t="str">
        <f t="shared" si="13"/>
        <v>-</v>
      </c>
      <c r="T92" s="35">
        <f t="shared" si="18"/>
        <v>25354.3</v>
      </c>
      <c r="U92" s="35">
        <f t="shared" si="19"/>
        <v>25354.3</v>
      </c>
      <c r="V92" s="35">
        <f t="shared" si="20"/>
        <v>14154.667438525366</v>
      </c>
      <c r="X92" s="35">
        <v>14143.240002490091</v>
      </c>
      <c r="Y92" s="2">
        <f t="shared" si="21"/>
        <v>11.427436035275605</v>
      </c>
      <c r="Z92" s="2">
        <v>15.587072035554229</v>
      </c>
      <c r="AA92" s="2">
        <f t="shared" si="22"/>
        <v>-4.1596360002786241</v>
      </c>
    </row>
    <row r="93" spans="2:27" x14ac:dyDescent="0.3">
      <c r="B93">
        <v>774</v>
      </c>
      <c r="C93" s="7">
        <v>6</v>
      </c>
      <c r="D93" s="12" t="s">
        <v>246</v>
      </c>
      <c r="E93" s="32">
        <v>374.33502608479955</v>
      </c>
      <c r="F93" s="32">
        <v>374.33502608479955</v>
      </c>
      <c r="G93" s="32">
        <f t="shared" si="14"/>
        <v>0</v>
      </c>
      <c r="H93" s="2">
        <v>311851.53000000003</v>
      </c>
      <c r="I93" s="2">
        <v>311851.53000000003</v>
      </c>
      <c r="J93" s="2">
        <f t="shared" si="15"/>
        <v>0</v>
      </c>
      <c r="K93" s="2">
        <v>0</v>
      </c>
      <c r="L93" s="2">
        <v>0</v>
      </c>
      <c r="M93" s="2">
        <f t="shared" si="16"/>
        <v>0</v>
      </c>
      <c r="N93" s="2">
        <v>311851.53000000003</v>
      </c>
      <c r="O93" s="27">
        <v>311851.53000000003</v>
      </c>
      <c r="P93" s="2">
        <f t="shared" si="17"/>
        <v>0</v>
      </c>
      <c r="Q93" s="26">
        <f t="shared" si="12"/>
        <v>833.08135298393131</v>
      </c>
      <c r="R93">
        <v>303</v>
      </c>
      <c r="S93" s="53">
        <f t="shared" si="13"/>
        <v>45230</v>
      </c>
      <c r="T93" s="35">
        <f t="shared" si="18"/>
        <v>258879.48928767125</v>
      </c>
      <c r="U93" s="35">
        <f t="shared" si="19"/>
        <v>258879.48928767125</v>
      </c>
      <c r="V93" s="35">
        <f t="shared" si="20"/>
        <v>144525.90201749906</v>
      </c>
      <c r="X93" s="35">
        <v>144409.22244816844</v>
      </c>
      <c r="Y93" s="2">
        <f t="shared" si="21"/>
        <v>116.67956933061942</v>
      </c>
      <c r="Z93" s="2">
        <v>159.15143577437266</v>
      </c>
      <c r="AA93" s="2">
        <f t="shared" si="22"/>
        <v>-42.471866443753242</v>
      </c>
    </row>
    <row r="94" spans="2:27" x14ac:dyDescent="0.3">
      <c r="B94">
        <v>794</v>
      </c>
      <c r="C94" s="7">
        <v>6</v>
      </c>
      <c r="D94" s="12" t="s">
        <v>77</v>
      </c>
      <c r="E94" s="32">
        <v>17.276725758249601</v>
      </c>
      <c r="F94" s="32">
        <v>17.276725758249601</v>
      </c>
      <c r="G94" s="32">
        <f t="shared" si="14"/>
        <v>0</v>
      </c>
      <c r="H94" s="2">
        <v>56331.19</v>
      </c>
      <c r="I94" s="2">
        <v>56331.19</v>
      </c>
      <c r="J94" s="2">
        <f t="shared" si="15"/>
        <v>0</v>
      </c>
      <c r="K94" s="2">
        <v>0</v>
      </c>
      <c r="L94" s="2">
        <v>0</v>
      </c>
      <c r="M94" s="2">
        <f t="shared" si="16"/>
        <v>0</v>
      </c>
      <c r="N94" s="2">
        <v>56331.19</v>
      </c>
      <c r="O94" s="27">
        <v>56331.19</v>
      </c>
      <c r="P94" s="2">
        <f t="shared" si="17"/>
        <v>0</v>
      </c>
      <c r="Q94" s="26">
        <f t="shared" si="12"/>
        <v>3260.5246380728117</v>
      </c>
      <c r="R94">
        <v>365</v>
      </c>
      <c r="S94" s="53" t="str">
        <f t="shared" si="13"/>
        <v>-</v>
      </c>
      <c r="T94" s="35">
        <f t="shared" si="18"/>
        <v>56331.19</v>
      </c>
      <c r="U94" s="35">
        <f t="shared" si="19"/>
        <v>56331.19</v>
      </c>
      <c r="V94" s="35">
        <f t="shared" si="20"/>
        <v>31448.285334889377</v>
      </c>
      <c r="X94" s="35">
        <v>31422.896305394737</v>
      </c>
      <c r="Y94" s="2">
        <f t="shared" si="21"/>
        <v>25.389029494639544</v>
      </c>
      <c r="Z94" s="2">
        <v>34.630745726699388</v>
      </c>
      <c r="AA94" s="2">
        <f t="shared" si="22"/>
        <v>-9.2417162320598436</v>
      </c>
    </row>
    <row r="95" spans="2:27" x14ac:dyDescent="0.3">
      <c r="B95">
        <v>806</v>
      </c>
      <c r="C95" s="7">
        <v>6</v>
      </c>
      <c r="D95" s="12" t="s">
        <v>78</v>
      </c>
      <c r="E95" s="32">
        <v>43.76</v>
      </c>
      <c r="F95" s="32">
        <v>43.76</v>
      </c>
      <c r="G95" s="32">
        <f t="shared" si="14"/>
        <v>0</v>
      </c>
      <c r="H95" s="2">
        <v>57768.15</v>
      </c>
      <c r="I95" s="2">
        <v>57768.15</v>
      </c>
      <c r="J95" s="2">
        <f t="shared" si="15"/>
        <v>0</v>
      </c>
      <c r="K95" s="2">
        <v>0</v>
      </c>
      <c r="L95" s="2">
        <v>0</v>
      </c>
      <c r="M95" s="2">
        <f t="shared" si="16"/>
        <v>0</v>
      </c>
      <c r="N95" s="2">
        <v>57768.15</v>
      </c>
      <c r="O95" s="27">
        <v>57768.15</v>
      </c>
      <c r="P95" s="2">
        <f t="shared" si="17"/>
        <v>0</v>
      </c>
      <c r="Q95" s="26">
        <f t="shared" si="12"/>
        <v>1320.1131170018282</v>
      </c>
      <c r="R95">
        <v>365</v>
      </c>
      <c r="S95" s="53" t="str">
        <f t="shared" si="13"/>
        <v>-</v>
      </c>
      <c r="T95" s="35">
        <f t="shared" si="18"/>
        <v>57768.15</v>
      </c>
      <c r="U95" s="35">
        <f t="shared" si="19"/>
        <v>57768.15</v>
      </c>
      <c r="V95" s="35">
        <f t="shared" si="20"/>
        <v>32250.503929859991</v>
      </c>
      <c r="X95" s="35">
        <v>32224.467248153091</v>
      </c>
      <c r="Y95" s="2">
        <f t="shared" si="21"/>
        <v>26.036681706900708</v>
      </c>
      <c r="Z95" s="2">
        <v>35.514146137371426</v>
      </c>
      <c r="AA95" s="2">
        <f t="shared" si="22"/>
        <v>-9.4774644304707181</v>
      </c>
    </row>
    <row r="96" spans="2:27" x14ac:dyDescent="0.3">
      <c r="B96">
        <v>811</v>
      </c>
      <c r="C96" s="7">
        <v>6</v>
      </c>
      <c r="D96" s="12" t="s">
        <v>247</v>
      </c>
      <c r="E96" s="32">
        <v>599.99415221555125</v>
      </c>
      <c r="F96" s="32">
        <v>599.99415221555125</v>
      </c>
      <c r="G96" s="32">
        <f t="shared" si="14"/>
        <v>0</v>
      </c>
      <c r="H96" s="2">
        <v>675868.69</v>
      </c>
      <c r="I96" s="2">
        <v>673472.98</v>
      </c>
      <c r="J96" s="2">
        <f t="shared" si="15"/>
        <v>-2395.7099999999627</v>
      </c>
      <c r="K96" s="2">
        <v>20474.57</v>
      </c>
      <c r="L96" s="2">
        <v>20474.57</v>
      </c>
      <c r="M96" s="2">
        <f t="shared" si="16"/>
        <v>0</v>
      </c>
      <c r="N96" s="2">
        <v>655394.12</v>
      </c>
      <c r="O96" s="27">
        <v>652998.41</v>
      </c>
      <c r="P96" s="2">
        <f t="shared" si="17"/>
        <v>-2395.7099999999627</v>
      </c>
      <c r="Q96" s="26">
        <f t="shared" si="12"/>
        <v>1092.3341795580468</v>
      </c>
      <c r="R96">
        <v>181</v>
      </c>
      <c r="S96" s="53">
        <f t="shared" si="13"/>
        <v>45108</v>
      </c>
      <c r="T96" s="35">
        <f t="shared" si="18"/>
        <v>325003.6595068493</v>
      </c>
      <c r="U96" s="35">
        <f t="shared" si="19"/>
        <v>323815.649890411</v>
      </c>
      <c r="V96" s="35">
        <f t="shared" si="20"/>
        <v>180778.12582436632</v>
      </c>
      <c r="X96" s="35">
        <v>181294.87929435796</v>
      </c>
      <c r="Y96" s="2">
        <f t="shared" si="21"/>
        <v>-516.75346999164321</v>
      </c>
      <c r="Z96" s="2">
        <v>-463.62815260022762</v>
      </c>
      <c r="AA96" s="2">
        <f t="shared" si="22"/>
        <v>-53.125317391415592</v>
      </c>
    </row>
    <row r="97" spans="2:27" x14ac:dyDescent="0.3">
      <c r="B97">
        <v>824</v>
      </c>
      <c r="C97" s="7">
        <v>6</v>
      </c>
      <c r="D97" s="12" t="s">
        <v>79</v>
      </c>
      <c r="E97" s="32">
        <v>32.979999999999997</v>
      </c>
      <c r="F97" s="32">
        <v>32.979999999999997</v>
      </c>
      <c r="G97" s="32">
        <f t="shared" si="14"/>
        <v>0</v>
      </c>
      <c r="H97" s="2">
        <v>54043.9</v>
      </c>
      <c r="I97" s="2">
        <v>54043.9</v>
      </c>
      <c r="J97" s="2">
        <f t="shared" si="15"/>
        <v>0</v>
      </c>
      <c r="K97" s="2">
        <v>0</v>
      </c>
      <c r="L97" s="2">
        <v>0</v>
      </c>
      <c r="M97" s="2">
        <f t="shared" si="16"/>
        <v>0</v>
      </c>
      <c r="N97" s="2">
        <v>54043.9</v>
      </c>
      <c r="O97" s="27">
        <v>54043.9</v>
      </c>
      <c r="P97" s="2">
        <f t="shared" si="17"/>
        <v>0</v>
      </c>
      <c r="Q97" s="26">
        <f t="shared" si="12"/>
        <v>1638.6870830806552</v>
      </c>
      <c r="R97">
        <v>365</v>
      </c>
      <c r="S97" s="53" t="str">
        <f t="shared" si="13"/>
        <v>-</v>
      </c>
      <c r="T97" s="35">
        <f t="shared" si="18"/>
        <v>54043.9</v>
      </c>
      <c r="U97" s="35">
        <f t="shared" si="19"/>
        <v>54043.9</v>
      </c>
      <c r="V97" s="35">
        <f t="shared" si="20"/>
        <v>30171.348906533451</v>
      </c>
      <c r="X97" s="35">
        <v>30146.990781468005</v>
      </c>
      <c r="Y97" s="2">
        <f t="shared" si="21"/>
        <v>24.358125065446075</v>
      </c>
      <c r="Z97" s="2">
        <v>33.224587639266247</v>
      </c>
      <c r="AA97" s="2">
        <f t="shared" si="22"/>
        <v>-8.8664625738201721</v>
      </c>
    </row>
    <row r="98" spans="2:27" x14ac:dyDescent="0.3">
      <c r="B98">
        <v>826</v>
      </c>
      <c r="C98" s="7">
        <v>6</v>
      </c>
      <c r="D98" s="12" t="s">
        <v>80</v>
      </c>
      <c r="E98" s="32">
        <v>47.52</v>
      </c>
      <c r="F98" s="32">
        <v>47.52</v>
      </c>
      <c r="G98" s="32">
        <f t="shared" si="14"/>
        <v>0</v>
      </c>
      <c r="H98" s="2">
        <v>36054.47</v>
      </c>
      <c r="I98" s="2">
        <v>36054.47</v>
      </c>
      <c r="J98" s="2">
        <f t="shared" si="15"/>
        <v>0</v>
      </c>
      <c r="K98" s="2">
        <v>0</v>
      </c>
      <c r="L98" s="2">
        <v>0</v>
      </c>
      <c r="M98" s="2">
        <f t="shared" si="16"/>
        <v>0</v>
      </c>
      <c r="N98" s="2">
        <v>36054.47</v>
      </c>
      <c r="O98" s="27">
        <v>36054.47</v>
      </c>
      <c r="P98" s="2">
        <f t="shared" si="17"/>
        <v>0</v>
      </c>
      <c r="Q98" s="26">
        <f t="shared" si="12"/>
        <v>758.72201178451178</v>
      </c>
      <c r="R98">
        <v>365</v>
      </c>
      <c r="S98" s="53" t="str">
        <f t="shared" si="13"/>
        <v>-</v>
      </c>
      <c r="T98" s="35">
        <f t="shared" si="18"/>
        <v>36054.47</v>
      </c>
      <c r="U98" s="35">
        <f t="shared" si="19"/>
        <v>36054.47</v>
      </c>
      <c r="V98" s="35">
        <f t="shared" si="20"/>
        <v>20128.302990904489</v>
      </c>
      <c r="X98" s="35">
        <v>20112.052881467007</v>
      </c>
      <c r="Y98" s="2">
        <f t="shared" si="21"/>
        <v>16.250109437482024</v>
      </c>
      <c r="Z98" s="2">
        <v>22.165219355047157</v>
      </c>
      <c r="AA98" s="2">
        <f t="shared" si="22"/>
        <v>-5.9151099175651325</v>
      </c>
    </row>
    <row r="99" spans="2:27" x14ac:dyDescent="0.3">
      <c r="B99">
        <v>840</v>
      </c>
      <c r="C99" s="7">
        <v>6</v>
      </c>
      <c r="D99" s="12" t="s">
        <v>81</v>
      </c>
      <c r="E99" s="32">
        <v>131.16</v>
      </c>
      <c r="F99" s="32">
        <v>131.16</v>
      </c>
      <c r="G99" s="32">
        <f t="shared" si="14"/>
        <v>0</v>
      </c>
      <c r="H99" s="2">
        <v>170705.14</v>
      </c>
      <c r="I99" s="2">
        <v>229517.55</v>
      </c>
      <c r="J99" s="2">
        <f t="shared" si="15"/>
        <v>58812.409999999974</v>
      </c>
      <c r="K99" s="2">
        <v>0</v>
      </c>
      <c r="L99" s="2">
        <v>0</v>
      </c>
      <c r="M99" s="2">
        <f t="shared" si="16"/>
        <v>0</v>
      </c>
      <c r="N99" s="2">
        <v>170705.14</v>
      </c>
      <c r="O99" s="27">
        <v>229517.55</v>
      </c>
      <c r="P99" s="2">
        <f t="shared" si="17"/>
        <v>58812.409999999974</v>
      </c>
      <c r="Q99" s="26">
        <f t="shared" si="12"/>
        <v>1301.5030497102778</v>
      </c>
      <c r="R99">
        <v>365</v>
      </c>
      <c r="S99" s="53" t="str">
        <f t="shared" si="13"/>
        <v>-</v>
      </c>
      <c r="T99" s="35">
        <f t="shared" si="18"/>
        <v>170705.14</v>
      </c>
      <c r="U99" s="35">
        <f t="shared" si="19"/>
        <v>229517.55</v>
      </c>
      <c r="V99" s="35">
        <f t="shared" si="20"/>
        <v>128133.87045018468</v>
      </c>
      <c r="X99" s="35">
        <v>95223.443939634366</v>
      </c>
      <c r="Y99" s="2">
        <f t="shared" si="21"/>
        <v>32910.426510550315</v>
      </c>
      <c r="Z99" s="2">
        <v>32948.081246183952</v>
      </c>
      <c r="AA99" s="2">
        <f t="shared" si="22"/>
        <v>-37.654735633637756</v>
      </c>
    </row>
    <row r="100" spans="2:27" x14ac:dyDescent="0.3">
      <c r="B100">
        <v>843</v>
      </c>
      <c r="C100" s="7">
        <v>6</v>
      </c>
      <c r="D100" s="12" t="s">
        <v>82</v>
      </c>
      <c r="E100" s="32">
        <v>24.7</v>
      </c>
      <c r="F100" s="32">
        <v>24.7</v>
      </c>
      <c r="G100" s="32">
        <f t="shared" si="14"/>
        <v>0</v>
      </c>
      <c r="H100" s="2">
        <v>32482.27</v>
      </c>
      <c r="I100" s="2">
        <v>32482.27</v>
      </c>
      <c r="J100" s="2">
        <f t="shared" si="15"/>
        <v>0</v>
      </c>
      <c r="K100" s="2">
        <v>0</v>
      </c>
      <c r="L100" s="2">
        <v>0</v>
      </c>
      <c r="M100" s="2">
        <f t="shared" si="16"/>
        <v>0</v>
      </c>
      <c r="N100" s="2">
        <v>32482.27</v>
      </c>
      <c r="O100" s="27">
        <v>32482.27</v>
      </c>
      <c r="P100" s="2">
        <f t="shared" si="17"/>
        <v>0</v>
      </c>
      <c r="Q100" s="26">
        <f t="shared" si="12"/>
        <v>1315.0716599190284</v>
      </c>
      <c r="R100">
        <v>365</v>
      </c>
      <c r="S100" s="53" t="str">
        <f t="shared" si="13"/>
        <v>-</v>
      </c>
      <c r="T100" s="35">
        <f t="shared" si="18"/>
        <v>32482.27</v>
      </c>
      <c r="U100" s="35">
        <f t="shared" si="19"/>
        <v>32482.27</v>
      </c>
      <c r="V100" s="35">
        <f t="shared" si="20"/>
        <v>18134.033654977236</v>
      </c>
      <c r="X100" s="35">
        <v>18119.393571728811</v>
      </c>
      <c r="Y100" s="2">
        <f t="shared" si="21"/>
        <v>14.640083248425071</v>
      </c>
      <c r="Z100" s="2">
        <v>19.969136689567677</v>
      </c>
      <c r="AA100" s="2">
        <f t="shared" si="22"/>
        <v>-5.3290534411426052</v>
      </c>
    </row>
    <row r="101" spans="2:27" x14ac:dyDescent="0.3">
      <c r="B101">
        <v>888</v>
      </c>
      <c r="C101" s="7">
        <v>6</v>
      </c>
      <c r="D101" s="12" t="s">
        <v>84</v>
      </c>
      <c r="E101" s="32">
        <v>104.63430912500075</v>
      </c>
      <c r="F101" s="32">
        <v>104.63430912500075</v>
      </c>
      <c r="G101" s="32">
        <f t="shared" si="14"/>
        <v>0</v>
      </c>
      <c r="H101" s="2">
        <v>70378.8</v>
      </c>
      <c r="I101" s="2">
        <v>70378.8</v>
      </c>
      <c r="J101" s="2">
        <f t="shared" si="15"/>
        <v>0</v>
      </c>
      <c r="K101" s="2">
        <v>0</v>
      </c>
      <c r="L101" s="2">
        <v>0</v>
      </c>
      <c r="M101" s="2">
        <f t="shared" si="16"/>
        <v>0</v>
      </c>
      <c r="N101" s="2">
        <v>70378.8</v>
      </c>
      <c r="O101" s="27">
        <v>70378.8</v>
      </c>
      <c r="P101" s="2">
        <f t="shared" si="17"/>
        <v>0</v>
      </c>
      <c r="Q101" s="26">
        <f t="shared" si="12"/>
        <v>672.61685568088751</v>
      </c>
      <c r="R101">
        <v>365</v>
      </c>
      <c r="S101" s="53" t="str">
        <f t="shared" si="13"/>
        <v>-</v>
      </c>
      <c r="T101" s="35">
        <f t="shared" si="18"/>
        <v>70378.8</v>
      </c>
      <c r="U101" s="35">
        <f t="shared" si="19"/>
        <v>70378.8</v>
      </c>
      <c r="V101" s="35">
        <f t="shared" si="20"/>
        <v>39290.712373147318</v>
      </c>
      <c r="X101" s="35">
        <v>39258.991945636422</v>
      </c>
      <c r="Y101" s="2">
        <f t="shared" si="21"/>
        <v>31.720427510896116</v>
      </c>
      <c r="Z101" s="2">
        <v>43.266799926481326</v>
      </c>
      <c r="AA101" s="2">
        <f t="shared" si="22"/>
        <v>-11.546372415585211</v>
      </c>
    </row>
    <row r="102" spans="2:27" x14ac:dyDescent="0.3">
      <c r="B102">
        <v>889</v>
      </c>
      <c r="C102" s="7">
        <v>6</v>
      </c>
      <c r="D102" s="12" t="s">
        <v>85</v>
      </c>
      <c r="E102" s="32">
        <v>32.681960789592701</v>
      </c>
      <c r="F102" s="32">
        <v>32.681960789592701</v>
      </c>
      <c r="G102" s="32">
        <f t="shared" si="14"/>
        <v>0</v>
      </c>
      <c r="H102" s="2">
        <v>50691.41</v>
      </c>
      <c r="I102" s="2">
        <v>50691.41</v>
      </c>
      <c r="J102" s="2">
        <f t="shared" si="15"/>
        <v>0</v>
      </c>
      <c r="K102" s="2">
        <v>0</v>
      </c>
      <c r="L102" s="2">
        <v>0</v>
      </c>
      <c r="M102" s="2">
        <f t="shared" si="16"/>
        <v>0</v>
      </c>
      <c r="N102" s="2">
        <v>50691.41</v>
      </c>
      <c r="O102" s="27">
        <v>50691.41</v>
      </c>
      <c r="P102" s="2">
        <f t="shared" si="17"/>
        <v>0</v>
      </c>
      <c r="Q102" s="26">
        <f t="shared" si="12"/>
        <v>1551.0516742356003</v>
      </c>
      <c r="R102">
        <v>365</v>
      </c>
      <c r="S102" s="53" t="str">
        <f t="shared" si="13"/>
        <v>-</v>
      </c>
      <c r="T102" s="35">
        <f t="shared" si="18"/>
        <v>50691.41</v>
      </c>
      <c r="U102" s="35">
        <f t="shared" si="19"/>
        <v>50691.41</v>
      </c>
      <c r="V102" s="35">
        <f t="shared" si="20"/>
        <v>28299.73813277981</v>
      </c>
      <c r="X102" s="35">
        <v>28276.891008413808</v>
      </c>
      <c r="Y102" s="2">
        <f t="shared" si="21"/>
        <v>22.84712436600239</v>
      </c>
      <c r="Z102" s="2">
        <v>31.163576168692089</v>
      </c>
      <c r="AA102" s="2">
        <f t="shared" si="22"/>
        <v>-8.3164518026896985</v>
      </c>
    </row>
    <row r="103" spans="2:27" x14ac:dyDescent="0.3">
      <c r="B103">
        <v>891</v>
      </c>
      <c r="C103" s="7">
        <v>6</v>
      </c>
      <c r="D103" s="12" t="s">
        <v>86</v>
      </c>
      <c r="E103" s="32">
        <v>205.54222728963816</v>
      </c>
      <c r="F103" s="32">
        <v>205.54222728963816</v>
      </c>
      <c r="G103" s="32">
        <f t="shared" si="14"/>
        <v>0</v>
      </c>
      <c r="H103" s="2">
        <v>114538.28</v>
      </c>
      <c r="I103" s="2">
        <v>114538.28</v>
      </c>
      <c r="J103" s="2">
        <f t="shared" si="15"/>
        <v>0</v>
      </c>
      <c r="K103" s="2">
        <v>0</v>
      </c>
      <c r="L103" s="2">
        <v>0</v>
      </c>
      <c r="M103" s="2">
        <f t="shared" si="16"/>
        <v>0</v>
      </c>
      <c r="N103" s="2">
        <v>114538.28</v>
      </c>
      <c r="O103" s="27">
        <v>114538.28</v>
      </c>
      <c r="P103" s="2">
        <f t="shared" si="17"/>
        <v>0</v>
      </c>
      <c r="Q103" s="26">
        <f t="shared" si="12"/>
        <v>557.24938622271179</v>
      </c>
      <c r="R103">
        <v>365</v>
      </c>
      <c r="S103" s="53" t="str">
        <f t="shared" si="13"/>
        <v>-</v>
      </c>
      <c r="T103" s="35">
        <f t="shared" si="18"/>
        <v>114538.28000000001</v>
      </c>
      <c r="U103" s="35">
        <f t="shared" si="19"/>
        <v>114538.28000000001</v>
      </c>
      <c r="V103" s="35">
        <f t="shared" si="20"/>
        <v>63943.838417179781</v>
      </c>
      <c r="X103" s="35">
        <v>63892.214871339806</v>
      </c>
      <c r="Y103" s="2">
        <f t="shared" si="21"/>
        <v>51.623545839975122</v>
      </c>
      <c r="Z103" s="2">
        <v>70.414739164109051</v>
      </c>
      <c r="AA103" s="2">
        <f t="shared" si="22"/>
        <v>-18.791193324133928</v>
      </c>
    </row>
    <row r="104" spans="2:27" x14ac:dyDescent="0.3">
      <c r="B104">
        <v>904</v>
      </c>
      <c r="C104" s="7">
        <v>6</v>
      </c>
      <c r="D104" s="12" t="s">
        <v>87</v>
      </c>
      <c r="E104" s="32">
        <v>27.519405625701427</v>
      </c>
      <c r="F104" s="32">
        <v>27.519405625701427</v>
      </c>
      <c r="G104" s="32">
        <f t="shared" si="14"/>
        <v>0</v>
      </c>
      <c r="H104" s="2">
        <v>19060.54</v>
      </c>
      <c r="I104" s="2">
        <v>19060.54</v>
      </c>
      <c r="J104" s="2">
        <f t="shared" si="15"/>
        <v>0</v>
      </c>
      <c r="K104" s="2">
        <v>0</v>
      </c>
      <c r="L104" s="2">
        <v>0</v>
      </c>
      <c r="M104" s="2">
        <f t="shared" si="16"/>
        <v>0</v>
      </c>
      <c r="N104" s="2">
        <v>19060.54</v>
      </c>
      <c r="O104" s="27">
        <v>19060.54</v>
      </c>
      <c r="P104" s="2">
        <f t="shared" si="17"/>
        <v>0</v>
      </c>
      <c r="Q104" s="26">
        <f t="shared" si="12"/>
        <v>692.62179057379899</v>
      </c>
      <c r="R104">
        <v>365</v>
      </c>
      <c r="S104" s="53" t="str">
        <f t="shared" si="13"/>
        <v>-</v>
      </c>
      <c r="T104" s="35">
        <f t="shared" si="18"/>
        <v>19060.54</v>
      </c>
      <c r="U104" s="35">
        <f t="shared" si="19"/>
        <v>19060.54</v>
      </c>
      <c r="V104" s="35">
        <f t="shared" si="20"/>
        <v>10641.019665252454</v>
      </c>
      <c r="X104" s="35">
        <v>10632.428889658262</v>
      </c>
      <c r="Y104" s="2">
        <f t="shared" si="21"/>
        <v>8.5907755941916548</v>
      </c>
      <c r="Z104" s="2">
        <v>11.717854960166733</v>
      </c>
      <c r="AA104" s="2">
        <f t="shared" si="22"/>
        <v>-3.127079365975078</v>
      </c>
    </row>
    <row r="105" spans="2:27" x14ac:dyDescent="0.3">
      <c r="B105" s="39">
        <v>917</v>
      </c>
      <c r="C105" s="7">
        <v>6</v>
      </c>
      <c r="D105" s="12" t="s">
        <v>88</v>
      </c>
      <c r="E105" s="32">
        <v>0</v>
      </c>
      <c r="F105" s="32">
        <v>65.179036683508855</v>
      </c>
      <c r="G105" s="32">
        <f t="shared" si="14"/>
        <v>65.179036683508855</v>
      </c>
      <c r="H105" s="2">
        <v>0</v>
      </c>
      <c r="I105" s="2">
        <v>51544.56</v>
      </c>
      <c r="J105" s="2">
        <f>I105-H105</f>
        <v>51544.56</v>
      </c>
      <c r="K105" s="2">
        <v>0</v>
      </c>
      <c r="L105" s="2">
        <v>0</v>
      </c>
      <c r="M105" s="2">
        <f>L105-K105</f>
        <v>0</v>
      </c>
      <c r="N105" s="2">
        <v>0</v>
      </c>
      <c r="O105" s="27">
        <v>51544.56</v>
      </c>
      <c r="P105" s="2">
        <f>O105-N105</f>
        <v>51544.56</v>
      </c>
      <c r="Q105" s="26" t="str">
        <f>IFERROR(N105/E105,"n.a.")</f>
        <v>n.a.</v>
      </c>
      <c r="R105">
        <v>365</v>
      </c>
      <c r="S105" s="53" t="str">
        <f>IF(R105=365,"-",R105+$S$9)</f>
        <v>-</v>
      </c>
      <c r="T105" s="35">
        <f>N105*R105/365</f>
        <v>0</v>
      </c>
      <c r="U105" s="35">
        <f>O105*R105/365</f>
        <v>51544.56</v>
      </c>
      <c r="V105" s="35">
        <f>U105*(E$8/U$11)</f>
        <v>28776.030301176408</v>
      </c>
      <c r="X105" s="35">
        <v>0</v>
      </c>
      <c r="Y105" s="2">
        <f>V105-X105</f>
        <v>28776.030301176408</v>
      </c>
      <c r="Z105" s="2">
        <v>0</v>
      </c>
      <c r="AA105" s="2">
        <f t="shared" si="22"/>
        <v>28776.030301176408</v>
      </c>
    </row>
    <row r="106" spans="2:27" x14ac:dyDescent="0.3">
      <c r="B106">
        <v>957</v>
      </c>
      <c r="C106" s="7">
        <v>6</v>
      </c>
      <c r="D106" s="12" t="s">
        <v>89</v>
      </c>
      <c r="E106" s="32">
        <v>109.31104596052491</v>
      </c>
      <c r="F106" s="32">
        <v>109.31104596052491</v>
      </c>
      <c r="G106" s="32">
        <f t="shared" si="14"/>
        <v>0</v>
      </c>
      <c r="H106" s="2">
        <v>42512.43</v>
      </c>
      <c r="I106" s="2">
        <v>42512.43</v>
      </c>
      <c r="J106" s="2">
        <f t="shared" si="15"/>
        <v>0</v>
      </c>
      <c r="K106" s="2">
        <v>0</v>
      </c>
      <c r="L106" s="2">
        <v>0</v>
      </c>
      <c r="M106" s="2">
        <f t="shared" si="16"/>
        <v>0</v>
      </c>
      <c r="N106" s="2">
        <v>42512.43</v>
      </c>
      <c r="O106" s="27">
        <v>42512.43</v>
      </c>
      <c r="P106" s="2">
        <f t="shared" si="17"/>
        <v>0</v>
      </c>
      <c r="Q106" s="26">
        <f t="shared" si="12"/>
        <v>388.91248022045602</v>
      </c>
      <c r="R106">
        <v>365</v>
      </c>
      <c r="S106" s="53" t="str">
        <f t="shared" si="13"/>
        <v>-</v>
      </c>
      <c r="T106" s="35">
        <f t="shared" si="18"/>
        <v>42512.43</v>
      </c>
      <c r="U106" s="35">
        <f t="shared" si="19"/>
        <v>42512.43</v>
      </c>
      <c r="V106" s="35">
        <f t="shared" si="20"/>
        <v>23733.619490721059</v>
      </c>
      <c r="X106" s="35">
        <v>23714.458714263845</v>
      </c>
      <c r="Y106" s="2">
        <f t="shared" si="21"/>
        <v>19.160776457214524</v>
      </c>
      <c r="Z106" s="2">
        <v>26.135381722880993</v>
      </c>
      <c r="AA106" s="2">
        <f t="shared" si="22"/>
        <v>-6.9746052656664688</v>
      </c>
    </row>
    <row r="107" spans="2:27" x14ac:dyDescent="0.3">
      <c r="B107">
        <v>959</v>
      </c>
      <c r="C107" s="7">
        <v>6</v>
      </c>
      <c r="D107" s="12" t="s">
        <v>90</v>
      </c>
      <c r="E107" s="32">
        <v>338.59535355901789</v>
      </c>
      <c r="F107" s="32">
        <v>338.59535355901789</v>
      </c>
      <c r="G107" s="32">
        <f t="shared" si="14"/>
        <v>0</v>
      </c>
      <c r="H107" s="2">
        <v>131038.71</v>
      </c>
      <c r="I107" s="2">
        <v>131038.71</v>
      </c>
      <c r="J107" s="2">
        <f t="shared" si="15"/>
        <v>0</v>
      </c>
      <c r="K107" s="2">
        <v>0</v>
      </c>
      <c r="L107" s="2">
        <v>0</v>
      </c>
      <c r="M107" s="2">
        <f t="shared" si="16"/>
        <v>0</v>
      </c>
      <c r="N107" s="2">
        <v>131038.71</v>
      </c>
      <c r="O107" s="27">
        <v>131038.71</v>
      </c>
      <c r="P107" s="2">
        <f t="shared" si="17"/>
        <v>0</v>
      </c>
      <c r="Q107" s="26">
        <f t="shared" si="12"/>
        <v>387.00681690589022</v>
      </c>
      <c r="R107">
        <v>365</v>
      </c>
      <c r="S107" s="53" t="str">
        <f t="shared" si="13"/>
        <v>-</v>
      </c>
      <c r="T107" s="35">
        <f t="shared" si="18"/>
        <v>131038.71000000002</v>
      </c>
      <c r="U107" s="35">
        <f t="shared" si="19"/>
        <v>131038.71000000002</v>
      </c>
      <c r="V107" s="35">
        <f t="shared" si="20"/>
        <v>73155.613115856817</v>
      </c>
      <c r="X107" s="35">
        <v>73096.55266154847</v>
      </c>
      <c r="Y107" s="2">
        <f t="shared" si="21"/>
        <v>59.06045430834638</v>
      </c>
      <c r="Z107" s="2">
        <v>80.558714388345834</v>
      </c>
      <c r="AA107" s="2">
        <f t="shared" si="22"/>
        <v>-21.498260079999454</v>
      </c>
    </row>
    <row r="108" spans="2:27" x14ac:dyDescent="0.3">
      <c r="B108">
        <v>970</v>
      </c>
      <c r="C108" s="7">
        <v>6</v>
      </c>
      <c r="D108" s="12" t="s">
        <v>91</v>
      </c>
      <c r="E108" s="32">
        <v>169.71011231601813</v>
      </c>
      <c r="F108" s="32">
        <v>169.71011231601813</v>
      </c>
      <c r="G108" s="32">
        <f t="shared" si="14"/>
        <v>0</v>
      </c>
      <c r="H108" s="2">
        <v>76176.78</v>
      </c>
      <c r="I108" s="2">
        <v>76176.78</v>
      </c>
      <c r="J108" s="2">
        <f t="shared" si="15"/>
        <v>0</v>
      </c>
      <c r="K108" s="2">
        <v>370</v>
      </c>
      <c r="L108" s="2">
        <v>370</v>
      </c>
      <c r="M108" s="2">
        <f t="shared" si="16"/>
        <v>0</v>
      </c>
      <c r="N108" s="2">
        <v>75806.78</v>
      </c>
      <c r="O108" s="27">
        <v>75806.78</v>
      </c>
      <c r="P108" s="2">
        <f t="shared" si="17"/>
        <v>0</v>
      </c>
      <c r="Q108" s="26">
        <f t="shared" si="12"/>
        <v>446.68393041211226</v>
      </c>
      <c r="R108">
        <v>365</v>
      </c>
      <c r="S108" s="53" t="str">
        <f t="shared" si="13"/>
        <v>-</v>
      </c>
      <c r="T108" s="35">
        <f t="shared" si="18"/>
        <v>75806.78</v>
      </c>
      <c r="U108" s="35">
        <f t="shared" si="19"/>
        <v>75806.78</v>
      </c>
      <c r="V108" s="35">
        <f t="shared" si="20"/>
        <v>42321.016966962445</v>
      </c>
      <c r="X108" s="35">
        <v>42286.850094696587</v>
      </c>
      <c r="Y108" s="2">
        <f t="shared" si="21"/>
        <v>34.166872265857819</v>
      </c>
      <c r="Z108" s="2">
        <v>46.603761123100412</v>
      </c>
      <c r="AA108" s="2">
        <f t="shared" si="22"/>
        <v>-12.436888857242593</v>
      </c>
    </row>
    <row r="109" spans="2:27" x14ac:dyDescent="0.3">
      <c r="B109">
        <v>980</v>
      </c>
      <c r="C109" s="7">
        <v>6</v>
      </c>
      <c r="D109" s="12" t="s">
        <v>92</v>
      </c>
      <c r="E109" s="32">
        <v>39.14582118074582</v>
      </c>
      <c r="F109" s="32">
        <v>39.14582118074582</v>
      </c>
      <c r="G109" s="32">
        <f t="shared" si="14"/>
        <v>0</v>
      </c>
      <c r="H109" s="2">
        <v>45165.55</v>
      </c>
      <c r="I109" s="2">
        <v>45165.55</v>
      </c>
      <c r="J109" s="2">
        <f t="shared" si="15"/>
        <v>0</v>
      </c>
      <c r="K109" s="2">
        <v>0</v>
      </c>
      <c r="L109" s="2">
        <v>0</v>
      </c>
      <c r="M109" s="2">
        <f t="shared" si="16"/>
        <v>0</v>
      </c>
      <c r="N109" s="2">
        <v>45165.55</v>
      </c>
      <c r="O109" s="27">
        <v>45165.55</v>
      </c>
      <c r="P109" s="2">
        <f t="shared" si="17"/>
        <v>0</v>
      </c>
      <c r="Q109" s="26">
        <f t="shared" si="12"/>
        <v>1153.7770479116948</v>
      </c>
      <c r="R109">
        <v>365</v>
      </c>
      <c r="S109" s="53" t="str">
        <f t="shared" si="13"/>
        <v>-</v>
      </c>
      <c r="T109" s="35">
        <f t="shared" si="18"/>
        <v>45165.55</v>
      </c>
      <c r="U109" s="35">
        <f t="shared" si="19"/>
        <v>45165.55</v>
      </c>
      <c r="V109" s="35">
        <f t="shared" si="20"/>
        <v>25214.789598927575</v>
      </c>
      <c r="X109" s="35">
        <v>25194.433034809335</v>
      </c>
      <c r="Y109" s="2">
        <f t="shared" si="21"/>
        <v>20.356564118239476</v>
      </c>
      <c r="Z109" s="2">
        <v>27.766441249626951</v>
      </c>
      <c r="AA109" s="2">
        <f t="shared" si="22"/>
        <v>-7.4098771313874749</v>
      </c>
    </row>
    <row r="110" spans="2:27" x14ac:dyDescent="0.3">
      <c r="B110">
        <v>986</v>
      </c>
      <c r="C110" s="7">
        <v>6</v>
      </c>
      <c r="D110" s="12" t="s">
        <v>93</v>
      </c>
      <c r="E110" s="32">
        <v>3.9963581296238244</v>
      </c>
      <c r="F110" s="32">
        <v>3.9963581296238244</v>
      </c>
      <c r="G110" s="32">
        <f t="shared" si="14"/>
        <v>0</v>
      </c>
      <c r="H110" s="2">
        <v>45046.07</v>
      </c>
      <c r="I110" s="2">
        <v>45046.07</v>
      </c>
      <c r="J110" s="2">
        <f t="shared" si="15"/>
        <v>0</v>
      </c>
      <c r="K110" s="2">
        <v>0</v>
      </c>
      <c r="L110" s="2">
        <v>0</v>
      </c>
      <c r="M110" s="2">
        <f t="shared" si="16"/>
        <v>0</v>
      </c>
      <c r="N110" s="2">
        <v>45046.07</v>
      </c>
      <c r="O110" s="27">
        <v>45046.07</v>
      </c>
      <c r="P110" s="2">
        <f t="shared" si="17"/>
        <v>0</v>
      </c>
      <c r="Q110" s="26">
        <f t="shared" si="12"/>
        <v>11271.780090499589</v>
      </c>
      <c r="R110">
        <v>365</v>
      </c>
      <c r="S110" s="53" t="str">
        <f t="shared" si="13"/>
        <v>-</v>
      </c>
      <c r="T110" s="35">
        <f t="shared" si="18"/>
        <v>45046.07</v>
      </c>
      <c r="U110" s="35">
        <f t="shared" si="19"/>
        <v>45046.07</v>
      </c>
      <c r="V110" s="35">
        <f t="shared" si="20"/>
        <v>25148.086922633807</v>
      </c>
      <c r="X110" s="35">
        <v>25127.784209343929</v>
      </c>
      <c r="Y110" s="2">
        <f t="shared" si="21"/>
        <v>20.302713289878739</v>
      </c>
      <c r="Z110" s="2">
        <v>27.692988487498951</v>
      </c>
      <c r="AA110" s="2">
        <f t="shared" si="22"/>
        <v>-7.3902751976202126</v>
      </c>
    </row>
    <row r="111" spans="2:27" x14ac:dyDescent="0.3">
      <c r="B111">
        <v>988</v>
      </c>
      <c r="C111" s="7">
        <v>6</v>
      </c>
      <c r="D111" s="12" t="s">
        <v>94</v>
      </c>
      <c r="E111" s="32">
        <v>76.705503595032013</v>
      </c>
      <c r="F111" s="32">
        <v>76.705503595032013</v>
      </c>
      <c r="G111" s="32">
        <f t="shared" si="14"/>
        <v>0</v>
      </c>
      <c r="H111" s="2">
        <v>131938.04</v>
      </c>
      <c r="I111" s="2">
        <v>131938.04</v>
      </c>
      <c r="J111" s="2">
        <f t="shared" si="15"/>
        <v>0</v>
      </c>
      <c r="K111" s="2">
        <v>14</v>
      </c>
      <c r="L111" s="2">
        <v>14</v>
      </c>
      <c r="M111" s="2">
        <f t="shared" si="16"/>
        <v>0</v>
      </c>
      <c r="N111" s="2">
        <v>131924.04</v>
      </c>
      <c r="O111" s="27">
        <v>131924.04</v>
      </c>
      <c r="P111" s="2">
        <f t="shared" si="17"/>
        <v>0</v>
      </c>
      <c r="Q111" s="26">
        <f t="shared" si="12"/>
        <v>1719.8771120322106</v>
      </c>
      <c r="R111">
        <v>365</v>
      </c>
      <c r="S111" s="53" t="str">
        <f t="shared" si="13"/>
        <v>-</v>
      </c>
      <c r="T111" s="35">
        <f t="shared" si="18"/>
        <v>131924.04</v>
      </c>
      <c r="U111" s="35">
        <f t="shared" si="19"/>
        <v>131924.04</v>
      </c>
      <c r="V111" s="35">
        <f t="shared" si="20"/>
        <v>73649.870568176528</v>
      </c>
      <c r="X111" s="35">
        <v>73590.411086801963</v>
      </c>
      <c r="Y111" s="2">
        <f t="shared" si="21"/>
        <v>59.459481374564348</v>
      </c>
      <c r="Z111" s="2">
        <v>81.102989027553122</v>
      </c>
      <c r="AA111" s="2">
        <f t="shared" si="22"/>
        <v>-21.643507652988774</v>
      </c>
    </row>
    <row r="112" spans="2:27" x14ac:dyDescent="0.3">
      <c r="B112">
        <v>989</v>
      </c>
      <c r="C112" s="7">
        <v>6</v>
      </c>
      <c r="D112" s="12" t="s">
        <v>95</v>
      </c>
      <c r="E112" s="32">
        <v>172.73226926457707</v>
      </c>
      <c r="F112" s="32">
        <v>172.73226926457707</v>
      </c>
      <c r="G112" s="32">
        <f t="shared" si="14"/>
        <v>0</v>
      </c>
      <c r="H112" s="2">
        <v>292858.95</v>
      </c>
      <c r="I112" s="2">
        <v>286004.27</v>
      </c>
      <c r="J112" s="2">
        <f t="shared" si="15"/>
        <v>-6854.679999999993</v>
      </c>
      <c r="K112" s="2">
        <v>26334.129999999997</v>
      </c>
      <c r="L112" s="2">
        <v>26334.129999999997</v>
      </c>
      <c r="M112" s="2">
        <f t="shared" si="16"/>
        <v>0</v>
      </c>
      <c r="N112" s="2">
        <v>266524.82</v>
      </c>
      <c r="O112" s="27">
        <v>259670.14</v>
      </c>
      <c r="P112" s="2">
        <f t="shared" si="17"/>
        <v>-6854.679999999993</v>
      </c>
      <c r="Q112" s="26">
        <f t="shared" si="12"/>
        <v>1542.9937969017199</v>
      </c>
      <c r="R112">
        <v>365</v>
      </c>
      <c r="S112" s="53" t="str">
        <f t="shared" si="13"/>
        <v>-</v>
      </c>
      <c r="T112" s="35">
        <f t="shared" si="18"/>
        <v>266524.82</v>
      </c>
      <c r="U112" s="35">
        <f t="shared" si="19"/>
        <v>259670.14</v>
      </c>
      <c r="V112" s="35">
        <f t="shared" si="20"/>
        <v>144967.30240690231</v>
      </c>
      <c r="X112" s="35">
        <v>148673.97229978626</v>
      </c>
      <c r="Y112" s="2">
        <f t="shared" si="21"/>
        <v>-3706.6698928839469</v>
      </c>
      <c r="Z112" s="2">
        <v>-3664.0683119867463</v>
      </c>
      <c r="AA112" s="2">
        <f t="shared" si="22"/>
        <v>-42.60158089720062</v>
      </c>
    </row>
    <row r="113" spans="2:27" x14ac:dyDescent="0.3">
      <c r="B113">
        <v>39</v>
      </c>
      <c r="C113" s="7">
        <v>7</v>
      </c>
      <c r="D113" s="12" t="s">
        <v>96</v>
      </c>
      <c r="E113" s="32">
        <v>253.36</v>
      </c>
      <c r="F113" s="32">
        <v>253.36</v>
      </c>
      <c r="G113" s="32">
        <f t="shared" si="14"/>
        <v>0</v>
      </c>
      <c r="H113" s="2">
        <v>187933.9</v>
      </c>
      <c r="I113" s="2">
        <v>187933.9</v>
      </c>
      <c r="J113" s="2">
        <f t="shared" si="15"/>
        <v>0</v>
      </c>
      <c r="K113" s="2">
        <v>951.67</v>
      </c>
      <c r="L113" s="2">
        <v>951.67</v>
      </c>
      <c r="M113" s="2">
        <f t="shared" si="16"/>
        <v>0</v>
      </c>
      <c r="N113" s="2">
        <v>186982.22999999998</v>
      </c>
      <c r="O113" s="27">
        <v>186982.22999999998</v>
      </c>
      <c r="P113" s="2">
        <f t="shared" si="17"/>
        <v>0</v>
      </c>
      <c r="Q113" s="26">
        <f t="shared" si="12"/>
        <v>738.01006473002826</v>
      </c>
      <c r="R113">
        <v>365</v>
      </c>
      <c r="S113" s="53" t="str">
        <f t="shared" si="13"/>
        <v>-</v>
      </c>
      <c r="T113" s="35">
        <f t="shared" si="18"/>
        <v>186982.22999999998</v>
      </c>
      <c r="U113" s="35">
        <f t="shared" si="19"/>
        <v>186982.22999999998</v>
      </c>
      <c r="V113" s="35">
        <f t="shared" si="20"/>
        <v>104387.47204868052</v>
      </c>
      <c r="X113" s="35">
        <v>104303.19729161532</v>
      </c>
      <c r="Y113" s="2">
        <f t="shared" si="21"/>
        <v>84.274757065199083</v>
      </c>
      <c r="Z113" s="2">
        <v>114.95113209115516</v>
      </c>
      <c r="AA113" s="2">
        <f t="shared" si="22"/>
        <v>-30.676375025956077</v>
      </c>
    </row>
    <row r="114" spans="2:27" x14ac:dyDescent="0.3">
      <c r="B114">
        <v>59</v>
      </c>
      <c r="C114" s="7">
        <v>7</v>
      </c>
      <c r="D114" s="12" t="s">
        <v>97</v>
      </c>
      <c r="E114" s="32">
        <v>224.73470165236895</v>
      </c>
      <c r="F114" s="32">
        <v>224.73470165236895</v>
      </c>
      <c r="G114" s="32">
        <f t="shared" si="14"/>
        <v>0</v>
      </c>
      <c r="H114" s="2">
        <v>156228.22</v>
      </c>
      <c r="I114" s="2">
        <v>156228.22</v>
      </c>
      <c r="J114" s="2">
        <f t="shared" si="15"/>
        <v>0</v>
      </c>
      <c r="K114" s="2">
        <v>0</v>
      </c>
      <c r="L114" s="2">
        <v>0</v>
      </c>
      <c r="M114" s="2">
        <f t="shared" si="16"/>
        <v>0</v>
      </c>
      <c r="N114" s="2">
        <v>156228.22</v>
      </c>
      <c r="O114" s="27">
        <v>156228.22</v>
      </c>
      <c r="P114" s="2">
        <f t="shared" si="17"/>
        <v>0</v>
      </c>
      <c r="Q114" s="26">
        <f t="shared" si="12"/>
        <v>695.16731884896774</v>
      </c>
      <c r="R114">
        <v>365</v>
      </c>
      <c r="S114" s="53" t="str">
        <f t="shared" si="13"/>
        <v>-</v>
      </c>
      <c r="T114" s="35">
        <f t="shared" si="18"/>
        <v>156228.22</v>
      </c>
      <c r="U114" s="35">
        <f t="shared" si="19"/>
        <v>156228.22</v>
      </c>
      <c r="V114" s="35">
        <f t="shared" si="20"/>
        <v>87218.282445690769</v>
      </c>
      <c r="X114" s="35">
        <v>87147.868827844679</v>
      </c>
      <c r="Y114" s="2">
        <f t="shared" si="21"/>
        <v>70.413617846090347</v>
      </c>
      <c r="Z114" s="2">
        <v>96.044478416937636</v>
      </c>
      <c r="AA114" s="2">
        <f t="shared" si="22"/>
        <v>-25.63086057084729</v>
      </c>
    </row>
    <row r="115" spans="2:27" x14ac:dyDescent="0.3">
      <c r="B115">
        <v>128</v>
      </c>
      <c r="C115" s="7">
        <v>7</v>
      </c>
      <c r="D115" s="12" t="s">
        <v>98</v>
      </c>
      <c r="E115" s="32">
        <v>135.00863958903548</v>
      </c>
      <c r="F115" s="32">
        <v>135.00863958903548</v>
      </c>
      <c r="G115" s="32">
        <f t="shared" si="14"/>
        <v>0</v>
      </c>
      <c r="H115" s="2">
        <v>126683.53</v>
      </c>
      <c r="I115" s="2">
        <v>126683.53</v>
      </c>
      <c r="J115" s="2">
        <f t="shared" si="15"/>
        <v>0</v>
      </c>
      <c r="K115" s="2">
        <v>265.5</v>
      </c>
      <c r="L115" s="2">
        <v>265.5</v>
      </c>
      <c r="M115" s="2">
        <f t="shared" si="16"/>
        <v>0</v>
      </c>
      <c r="N115" s="2">
        <v>126418.03</v>
      </c>
      <c r="O115" s="27">
        <v>126418.03</v>
      </c>
      <c r="P115" s="2">
        <f t="shared" si="17"/>
        <v>0</v>
      </c>
      <c r="Q115" s="26">
        <f t="shared" si="12"/>
        <v>936.36992702700218</v>
      </c>
      <c r="R115">
        <v>365</v>
      </c>
      <c r="S115" s="53" t="str">
        <f t="shared" si="13"/>
        <v>-</v>
      </c>
      <c r="T115" s="35">
        <f t="shared" si="18"/>
        <v>126418.03000000001</v>
      </c>
      <c r="U115" s="35">
        <f t="shared" si="19"/>
        <v>126418.03000000001</v>
      </c>
      <c r="V115" s="35">
        <f t="shared" si="20"/>
        <v>70576.003789634226</v>
      </c>
      <c r="X115" s="35">
        <v>70519.025921914334</v>
      </c>
      <c r="Y115" s="2">
        <f t="shared" si="21"/>
        <v>56.977867719891947</v>
      </c>
      <c r="Z115" s="2">
        <v>77.718057300051441</v>
      </c>
      <c r="AA115" s="2">
        <f t="shared" si="22"/>
        <v>-20.740189580159495</v>
      </c>
    </row>
    <row r="116" spans="2:27" x14ac:dyDescent="0.3">
      <c r="B116">
        <v>152</v>
      </c>
      <c r="C116" s="7">
        <v>7</v>
      </c>
      <c r="D116" s="12" t="s">
        <v>248</v>
      </c>
      <c r="E116" s="32">
        <v>339.4486684621404</v>
      </c>
      <c r="F116" s="32">
        <v>339.4486684621404</v>
      </c>
      <c r="G116" s="32">
        <f t="shared" si="14"/>
        <v>0</v>
      </c>
      <c r="H116" s="2">
        <v>190988.5</v>
      </c>
      <c r="I116" s="2">
        <v>190988.5</v>
      </c>
      <c r="J116" s="2">
        <f t="shared" si="15"/>
        <v>0</v>
      </c>
      <c r="K116" s="2">
        <v>0</v>
      </c>
      <c r="L116" s="2">
        <v>0</v>
      </c>
      <c r="M116" s="2">
        <f t="shared" si="16"/>
        <v>0</v>
      </c>
      <c r="N116" s="2">
        <v>190988.5</v>
      </c>
      <c r="O116" s="27">
        <v>190988.5</v>
      </c>
      <c r="P116" s="2">
        <f t="shared" si="17"/>
        <v>0</v>
      </c>
      <c r="Q116" s="26">
        <f t="shared" si="12"/>
        <v>562.64324401467331</v>
      </c>
      <c r="R116">
        <v>273</v>
      </c>
      <c r="S116" s="53">
        <f t="shared" si="13"/>
        <v>45200</v>
      </c>
      <c r="T116" s="35">
        <f t="shared" si="18"/>
        <v>142848.93287671232</v>
      </c>
      <c r="U116" s="35">
        <f t="shared" si="19"/>
        <v>142848.93287671232</v>
      </c>
      <c r="V116" s="35">
        <f t="shared" si="20"/>
        <v>79748.963245607083</v>
      </c>
      <c r="X116" s="35">
        <v>79684.57980598713</v>
      </c>
      <c r="Y116" s="2">
        <f t="shared" si="21"/>
        <v>64.383439619952696</v>
      </c>
      <c r="Z116" s="2">
        <v>87.819289309962187</v>
      </c>
      <c r="AA116" s="2">
        <f t="shared" si="22"/>
        <v>-23.435849690009491</v>
      </c>
    </row>
    <row r="117" spans="2:27" x14ac:dyDescent="0.3">
      <c r="B117">
        <v>162</v>
      </c>
      <c r="C117" s="7">
        <v>7</v>
      </c>
      <c r="D117" s="12" t="s">
        <v>249</v>
      </c>
      <c r="E117" s="32">
        <v>1197.1099999999999</v>
      </c>
      <c r="F117" s="32">
        <v>1197.1099999999999</v>
      </c>
      <c r="G117" s="32">
        <f t="shared" si="14"/>
        <v>0</v>
      </c>
      <c r="H117" s="2">
        <v>505251.35</v>
      </c>
      <c r="I117" s="2">
        <v>505251.35</v>
      </c>
      <c r="J117" s="2">
        <f t="shared" si="15"/>
        <v>0</v>
      </c>
      <c r="K117" s="2">
        <v>55722.71</v>
      </c>
      <c r="L117" s="2">
        <v>55722.71</v>
      </c>
      <c r="M117" s="2">
        <f t="shared" si="16"/>
        <v>0</v>
      </c>
      <c r="N117" s="2">
        <v>449528.63999999996</v>
      </c>
      <c r="O117" s="27">
        <v>449528.63999999996</v>
      </c>
      <c r="P117" s="2">
        <f t="shared" si="17"/>
        <v>0</v>
      </c>
      <c r="Q117" s="26">
        <f t="shared" si="12"/>
        <v>375.51155699977443</v>
      </c>
      <c r="R117">
        <v>273</v>
      </c>
      <c r="S117" s="53">
        <f t="shared" si="13"/>
        <v>45200</v>
      </c>
      <c r="T117" s="35">
        <f t="shared" si="18"/>
        <v>336222.79101369856</v>
      </c>
      <c r="U117" s="35">
        <f t="shared" si="19"/>
        <v>336222.79101369856</v>
      </c>
      <c r="V117" s="35">
        <f t="shared" si="20"/>
        <v>187704.72038477569</v>
      </c>
      <c r="X117" s="35">
        <v>187553.18141750342</v>
      </c>
      <c r="Y117" s="2">
        <f t="shared" si="21"/>
        <v>151.53896727226675</v>
      </c>
      <c r="Z117" s="2">
        <v>206.69980490591843</v>
      </c>
      <c r="AA117" s="2">
        <f t="shared" si="22"/>
        <v>-55.160837633651681</v>
      </c>
    </row>
    <row r="118" spans="2:27" x14ac:dyDescent="0.3">
      <c r="B118">
        <v>166</v>
      </c>
      <c r="C118" s="7">
        <v>7</v>
      </c>
      <c r="D118" s="12" t="s">
        <v>250</v>
      </c>
      <c r="E118" s="32">
        <v>726.77</v>
      </c>
      <c r="F118" s="32">
        <v>726.77</v>
      </c>
      <c r="G118" s="32">
        <f t="shared" si="14"/>
        <v>0</v>
      </c>
      <c r="H118" s="2">
        <v>532703.84</v>
      </c>
      <c r="I118" s="2">
        <v>532703.84</v>
      </c>
      <c r="J118" s="2">
        <f t="shared" si="15"/>
        <v>0</v>
      </c>
      <c r="K118" s="2">
        <v>154957.79999999999</v>
      </c>
      <c r="L118" s="2">
        <v>154957.79999999999</v>
      </c>
      <c r="M118" s="2">
        <f t="shared" si="16"/>
        <v>0</v>
      </c>
      <c r="N118" s="2">
        <v>377746.04</v>
      </c>
      <c r="O118" s="27">
        <v>377746.04</v>
      </c>
      <c r="P118" s="2">
        <f t="shared" si="17"/>
        <v>0</v>
      </c>
      <c r="Q118" s="26">
        <f t="shared" si="12"/>
        <v>519.760089161633</v>
      </c>
      <c r="R118">
        <v>258</v>
      </c>
      <c r="S118" s="53">
        <f t="shared" si="13"/>
        <v>45185</v>
      </c>
      <c r="T118" s="35">
        <f t="shared" si="18"/>
        <v>267009.52964383562</v>
      </c>
      <c r="U118" s="35">
        <f t="shared" si="19"/>
        <v>267009.52964383562</v>
      </c>
      <c r="V118" s="35">
        <f t="shared" si="20"/>
        <v>149064.69888837685</v>
      </c>
      <c r="X118" s="35">
        <v>148944.35502872331</v>
      </c>
      <c r="Y118" s="2">
        <f t="shared" si="21"/>
        <v>120.34385965354159</v>
      </c>
      <c r="Z118" s="2">
        <v>164.14954357795068</v>
      </c>
      <c r="AA118" s="2">
        <f t="shared" si="22"/>
        <v>-43.805683924409095</v>
      </c>
    </row>
    <row r="119" spans="2:27" x14ac:dyDescent="0.3">
      <c r="B119">
        <v>192</v>
      </c>
      <c r="C119" s="7">
        <v>7</v>
      </c>
      <c r="D119" s="12" t="s">
        <v>251</v>
      </c>
      <c r="E119" s="32">
        <v>262.19999999999993</v>
      </c>
      <c r="F119" s="32">
        <v>262.19999999999993</v>
      </c>
      <c r="G119" s="32">
        <f t="shared" si="14"/>
        <v>0</v>
      </c>
      <c r="H119" s="2">
        <v>199787.85</v>
      </c>
      <c r="I119" s="2">
        <v>199787.85</v>
      </c>
      <c r="J119" s="2">
        <f t="shared" si="15"/>
        <v>0</v>
      </c>
      <c r="K119" s="2">
        <v>50028.320000000007</v>
      </c>
      <c r="L119" s="2">
        <v>50028.320000000007</v>
      </c>
      <c r="M119" s="2">
        <f t="shared" si="16"/>
        <v>0</v>
      </c>
      <c r="N119" s="2">
        <v>149759.53</v>
      </c>
      <c r="O119" s="27">
        <v>149759.53</v>
      </c>
      <c r="P119" s="2">
        <f t="shared" si="17"/>
        <v>0</v>
      </c>
      <c r="Q119" s="26">
        <f t="shared" si="12"/>
        <v>571.1652555301298</v>
      </c>
      <c r="R119">
        <v>181</v>
      </c>
      <c r="S119" s="53">
        <f t="shared" si="13"/>
        <v>45108</v>
      </c>
      <c r="T119" s="35">
        <f t="shared" si="18"/>
        <v>74264.314876712335</v>
      </c>
      <c r="U119" s="35">
        <f t="shared" si="19"/>
        <v>74264.314876712335</v>
      </c>
      <c r="V119" s="35">
        <f t="shared" si="20"/>
        <v>41459.897517572761</v>
      </c>
      <c r="X119" s="35">
        <v>41426.425849731124</v>
      </c>
      <c r="Y119" s="2">
        <f t="shared" si="21"/>
        <v>33.4716678416371</v>
      </c>
      <c r="Z119" s="2">
        <v>45.655499290231091</v>
      </c>
      <c r="AA119" s="2">
        <f t="shared" si="22"/>
        <v>-12.183831448593992</v>
      </c>
    </row>
    <row r="120" spans="2:27" x14ac:dyDescent="0.3">
      <c r="B120">
        <v>205</v>
      </c>
      <c r="C120" s="7">
        <v>7</v>
      </c>
      <c r="D120" s="12" t="s">
        <v>99</v>
      </c>
      <c r="E120" s="32">
        <v>550.85466891971043</v>
      </c>
      <c r="F120" s="32">
        <v>550.85466891971043</v>
      </c>
      <c r="G120" s="32">
        <f t="shared" si="14"/>
        <v>0</v>
      </c>
      <c r="H120" s="2">
        <v>454657.84</v>
      </c>
      <c r="I120" s="2">
        <v>454657.84</v>
      </c>
      <c r="J120" s="2">
        <f t="shared" si="15"/>
        <v>0</v>
      </c>
      <c r="K120" s="2">
        <v>0</v>
      </c>
      <c r="L120" s="2">
        <v>0</v>
      </c>
      <c r="M120" s="2">
        <f t="shared" si="16"/>
        <v>0</v>
      </c>
      <c r="N120" s="2">
        <v>454657.84</v>
      </c>
      <c r="O120" s="27">
        <v>454657.84</v>
      </c>
      <c r="P120" s="2">
        <f t="shared" si="17"/>
        <v>0</v>
      </c>
      <c r="Q120" s="26">
        <f t="shared" si="12"/>
        <v>825.36804288440817</v>
      </c>
      <c r="R120">
        <v>365</v>
      </c>
      <c r="S120" s="53" t="str">
        <f t="shared" si="13"/>
        <v>-</v>
      </c>
      <c r="T120" s="35">
        <f t="shared" si="18"/>
        <v>454657.84000000008</v>
      </c>
      <c r="U120" s="35">
        <f t="shared" si="19"/>
        <v>454657.84000000008</v>
      </c>
      <c r="V120" s="35">
        <f t="shared" si="20"/>
        <v>253824.02683246144</v>
      </c>
      <c r="X120" s="35">
        <v>253619.10800667896</v>
      </c>
      <c r="Y120" s="2">
        <f t="shared" si="21"/>
        <v>204.91882578248624</v>
      </c>
      <c r="Z120" s="2">
        <v>279.51016212670947</v>
      </c>
      <c r="AA120" s="2">
        <f t="shared" si="22"/>
        <v>-74.591336344223237</v>
      </c>
    </row>
    <row r="121" spans="2:27" x14ac:dyDescent="0.3">
      <c r="B121">
        <v>212</v>
      </c>
      <c r="C121" s="7">
        <v>7</v>
      </c>
      <c r="D121" s="12" t="s">
        <v>252</v>
      </c>
      <c r="E121" s="32">
        <v>412.7910843855214</v>
      </c>
      <c r="F121" s="32">
        <v>412.7910843855214</v>
      </c>
      <c r="G121" s="32">
        <f t="shared" si="14"/>
        <v>0</v>
      </c>
      <c r="H121" s="2">
        <v>325454.98</v>
      </c>
      <c r="I121" s="2">
        <v>325454.98</v>
      </c>
      <c r="J121" s="2">
        <f t="shared" si="15"/>
        <v>0</v>
      </c>
      <c r="K121" s="2">
        <v>690</v>
      </c>
      <c r="L121" s="2">
        <v>690</v>
      </c>
      <c r="M121" s="2">
        <f t="shared" si="16"/>
        <v>0</v>
      </c>
      <c r="N121" s="2">
        <v>324764.98</v>
      </c>
      <c r="O121" s="27">
        <v>324764.98</v>
      </c>
      <c r="P121" s="2">
        <f t="shared" si="17"/>
        <v>0</v>
      </c>
      <c r="Q121" s="26">
        <f t="shared" si="12"/>
        <v>786.75386238887256</v>
      </c>
      <c r="R121">
        <v>273</v>
      </c>
      <c r="S121" s="53">
        <f t="shared" si="13"/>
        <v>45200</v>
      </c>
      <c r="T121" s="35">
        <f t="shared" si="18"/>
        <v>242906.4096986301</v>
      </c>
      <c r="U121" s="35">
        <f t="shared" si="19"/>
        <v>242906.4096986301</v>
      </c>
      <c r="V121" s="35">
        <f t="shared" si="20"/>
        <v>135608.53377810871</v>
      </c>
      <c r="X121" s="35">
        <v>135499.0534351535</v>
      </c>
      <c r="Y121" s="2">
        <f t="shared" si="21"/>
        <v>109.48034295521211</v>
      </c>
      <c r="Z121" s="2">
        <v>149.33165994999581</v>
      </c>
      <c r="AA121" s="2">
        <f t="shared" si="22"/>
        <v>-39.851316994783701</v>
      </c>
    </row>
    <row r="122" spans="2:27" x14ac:dyDescent="0.3">
      <c r="B122">
        <v>216</v>
      </c>
      <c r="C122" s="7">
        <v>7</v>
      </c>
      <c r="D122" s="12" t="s">
        <v>253</v>
      </c>
      <c r="E122" s="32">
        <v>906.27</v>
      </c>
      <c r="F122" s="32">
        <v>906.27</v>
      </c>
      <c r="G122" s="32">
        <f t="shared" si="14"/>
        <v>0</v>
      </c>
      <c r="H122" s="2">
        <v>427884.24</v>
      </c>
      <c r="I122" s="2">
        <v>427884.24</v>
      </c>
      <c r="J122" s="2">
        <f t="shared" si="15"/>
        <v>0</v>
      </c>
      <c r="K122" s="2">
        <v>102254.19</v>
      </c>
      <c r="L122" s="2">
        <v>102254.19</v>
      </c>
      <c r="M122" s="2">
        <f t="shared" si="16"/>
        <v>0</v>
      </c>
      <c r="N122" s="2">
        <v>325630.05</v>
      </c>
      <c r="O122" s="27">
        <v>325630.05</v>
      </c>
      <c r="P122" s="2">
        <f t="shared" si="17"/>
        <v>0</v>
      </c>
      <c r="Q122" s="26">
        <f t="shared" si="12"/>
        <v>359.30798768578899</v>
      </c>
      <c r="R122">
        <v>272</v>
      </c>
      <c r="S122" s="53">
        <f t="shared" si="13"/>
        <v>45199</v>
      </c>
      <c r="T122" s="35">
        <f t="shared" si="18"/>
        <v>242661.29753424655</v>
      </c>
      <c r="U122" s="35">
        <f t="shared" si="19"/>
        <v>242661.29753424655</v>
      </c>
      <c r="V122" s="35">
        <f t="shared" si="20"/>
        <v>135471.69382701613</v>
      </c>
      <c r="X122" s="35">
        <v>135362.32395855951</v>
      </c>
      <c r="Y122" s="2">
        <f t="shared" si="21"/>
        <v>109.36986845661886</v>
      </c>
      <c r="Z122" s="2">
        <v>149.18097225748352</v>
      </c>
      <c r="AA122" s="2">
        <f t="shared" si="22"/>
        <v>-39.811103800864657</v>
      </c>
    </row>
    <row r="123" spans="2:27" x14ac:dyDescent="0.3">
      <c r="B123">
        <v>229</v>
      </c>
      <c r="C123" s="7">
        <v>7</v>
      </c>
      <c r="D123" s="12" t="s">
        <v>254</v>
      </c>
      <c r="E123" s="32">
        <v>835.5200000000001</v>
      </c>
      <c r="F123" s="32">
        <v>835.5200000000001</v>
      </c>
      <c r="G123" s="32">
        <f t="shared" si="14"/>
        <v>0</v>
      </c>
      <c r="H123" s="2">
        <v>485038.41</v>
      </c>
      <c r="I123" s="2">
        <v>485038.41</v>
      </c>
      <c r="J123" s="2">
        <f t="shared" si="15"/>
        <v>0</v>
      </c>
      <c r="K123" s="2">
        <v>159801.26999999999</v>
      </c>
      <c r="L123" s="2">
        <v>159801.26999999999</v>
      </c>
      <c r="M123" s="2">
        <f t="shared" si="16"/>
        <v>0</v>
      </c>
      <c r="N123" s="2">
        <v>325237.14</v>
      </c>
      <c r="O123" s="27">
        <v>325237.14</v>
      </c>
      <c r="P123" s="2">
        <f t="shared" si="17"/>
        <v>0</v>
      </c>
      <c r="Q123" s="26">
        <f t="shared" si="12"/>
        <v>389.26314151666026</v>
      </c>
      <c r="R123">
        <v>181</v>
      </c>
      <c r="S123" s="53">
        <f t="shared" si="13"/>
        <v>45108</v>
      </c>
      <c r="T123" s="35">
        <f t="shared" si="18"/>
        <v>161281.97901369864</v>
      </c>
      <c r="U123" s="35">
        <f t="shared" si="19"/>
        <v>161281.97901369864</v>
      </c>
      <c r="V123" s="35">
        <f t="shared" si="20"/>
        <v>90039.668883232094</v>
      </c>
      <c r="X123" s="35">
        <v>89966.977485764146</v>
      </c>
      <c r="Y123" s="2">
        <f t="shared" si="21"/>
        <v>72.691397467948264</v>
      </c>
      <c r="Z123" s="2">
        <v>99.151379644608824</v>
      </c>
      <c r="AA123" s="2">
        <f t="shared" si="22"/>
        <v>-26.45998217666056</v>
      </c>
    </row>
    <row r="124" spans="2:27" x14ac:dyDescent="0.3">
      <c r="B124">
        <v>236</v>
      </c>
      <c r="C124" s="7">
        <v>7</v>
      </c>
      <c r="D124" s="12" t="s">
        <v>255</v>
      </c>
      <c r="E124" s="32">
        <v>1167.29</v>
      </c>
      <c r="F124" s="32">
        <v>1167.29</v>
      </c>
      <c r="G124" s="32">
        <f t="shared" si="14"/>
        <v>0</v>
      </c>
      <c r="H124" s="2">
        <v>575028.88</v>
      </c>
      <c r="I124" s="2">
        <v>575028.88</v>
      </c>
      <c r="J124" s="2">
        <f t="shared" si="15"/>
        <v>0</v>
      </c>
      <c r="K124" s="2">
        <v>263853.92</v>
      </c>
      <c r="L124" s="2">
        <v>263853.92</v>
      </c>
      <c r="M124" s="2">
        <f t="shared" si="16"/>
        <v>0</v>
      </c>
      <c r="N124" s="2">
        <v>311174.96000000002</v>
      </c>
      <c r="O124" s="27">
        <v>311174.96000000002</v>
      </c>
      <c r="P124" s="2">
        <f t="shared" si="17"/>
        <v>0</v>
      </c>
      <c r="Q124" s="26">
        <f t="shared" si="12"/>
        <v>266.57896495301082</v>
      </c>
      <c r="R124">
        <v>273</v>
      </c>
      <c r="S124" s="53">
        <f t="shared" si="13"/>
        <v>45200</v>
      </c>
      <c r="T124" s="35">
        <f t="shared" si="18"/>
        <v>232741.81939726032</v>
      </c>
      <c r="U124" s="35">
        <f t="shared" si="19"/>
        <v>232741.81939726032</v>
      </c>
      <c r="V124" s="35">
        <f t="shared" si="20"/>
        <v>129933.89888916483</v>
      </c>
      <c r="X124" s="35">
        <v>129828.99982849679</v>
      </c>
      <c r="Y124" s="2">
        <f t="shared" si="21"/>
        <v>104.89906066804542</v>
      </c>
      <c r="Z124" s="2">
        <v>143.0827711524762</v>
      </c>
      <c r="AA124" s="2">
        <f t="shared" si="22"/>
        <v>-38.183710484430776</v>
      </c>
    </row>
    <row r="125" spans="2:27" x14ac:dyDescent="0.3">
      <c r="B125">
        <v>238</v>
      </c>
      <c r="C125" s="7">
        <v>7</v>
      </c>
      <c r="D125" s="12" t="s">
        <v>100</v>
      </c>
      <c r="E125" s="32">
        <v>38.493141646237184</v>
      </c>
      <c r="F125" s="32">
        <v>38.493141646237184</v>
      </c>
      <c r="G125" s="32">
        <f t="shared" si="14"/>
        <v>0</v>
      </c>
      <c r="H125" s="2">
        <v>19182.009999999998</v>
      </c>
      <c r="I125" s="2">
        <v>19182.009999999998</v>
      </c>
      <c r="J125" s="2">
        <f t="shared" si="15"/>
        <v>0</v>
      </c>
      <c r="K125" s="2">
        <v>0</v>
      </c>
      <c r="L125" s="2">
        <v>0</v>
      </c>
      <c r="M125" s="2">
        <f t="shared" si="16"/>
        <v>0</v>
      </c>
      <c r="N125" s="2">
        <v>19182.009999999998</v>
      </c>
      <c r="O125" s="27">
        <v>19182.009999999998</v>
      </c>
      <c r="P125" s="2">
        <f t="shared" si="17"/>
        <v>0</v>
      </c>
      <c r="Q125" s="26">
        <f t="shared" si="12"/>
        <v>498.32279672800092</v>
      </c>
      <c r="R125">
        <v>365</v>
      </c>
      <c r="S125" s="53" t="str">
        <f t="shared" si="13"/>
        <v>-</v>
      </c>
      <c r="T125" s="35">
        <f t="shared" si="18"/>
        <v>19182.009999999998</v>
      </c>
      <c r="U125" s="35">
        <f t="shared" si="19"/>
        <v>19182.009999999998</v>
      </c>
      <c r="V125" s="35">
        <f t="shared" si="20"/>
        <v>10708.833308451345</v>
      </c>
      <c r="X125" s="35">
        <v>10700.187785115933</v>
      </c>
      <c r="Y125" s="2">
        <f t="shared" si="21"/>
        <v>8.6455233354117809</v>
      </c>
      <c r="Z125" s="2">
        <v>11.792531115303063</v>
      </c>
      <c r="AA125" s="2">
        <f t="shared" si="22"/>
        <v>-3.1470077798912826</v>
      </c>
    </row>
    <row r="126" spans="2:27" x14ac:dyDescent="0.3">
      <c r="B126">
        <v>239</v>
      </c>
      <c r="C126" s="7">
        <v>7</v>
      </c>
      <c r="D126" s="12" t="s">
        <v>101</v>
      </c>
      <c r="E126" s="32">
        <v>2914.7799999999997</v>
      </c>
      <c r="F126" s="32">
        <v>2825.04</v>
      </c>
      <c r="G126" s="32">
        <f t="shared" si="14"/>
        <v>-89.739999999999782</v>
      </c>
      <c r="H126" s="2">
        <v>1848927.05</v>
      </c>
      <c r="I126" s="2">
        <v>1807381</v>
      </c>
      <c r="J126" s="2">
        <f t="shared" si="15"/>
        <v>-41546.050000000047</v>
      </c>
      <c r="K126" s="2">
        <v>644798.92999999993</v>
      </c>
      <c r="L126" s="2">
        <v>624947.64999999991</v>
      </c>
      <c r="M126" s="2">
        <f t="shared" si="16"/>
        <v>-19851.280000000028</v>
      </c>
      <c r="N126" s="2">
        <v>1204128.1200000001</v>
      </c>
      <c r="O126" s="27">
        <v>1182433.3500000001</v>
      </c>
      <c r="P126" s="2">
        <f t="shared" si="17"/>
        <v>-21694.770000000019</v>
      </c>
      <c r="Q126" s="26">
        <f t="shared" si="12"/>
        <v>413.11115075580324</v>
      </c>
      <c r="R126">
        <v>365</v>
      </c>
      <c r="S126" s="53" t="str">
        <f t="shared" si="13"/>
        <v>-</v>
      </c>
      <c r="T126" s="35">
        <f t="shared" si="18"/>
        <v>1204128.1200000001</v>
      </c>
      <c r="U126" s="35">
        <f t="shared" si="19"/>
        <v>1182433.3500000001</v>
      </c>
      <c r="V126" s="35">
        <f t="shared" si="20"/>
        <v>660122.77355207875</v>
      </c>
      <c r="X126" s="35">
        <v>671691.70495368401</v>
      </c>
      <c r="Y126" s="2">
        <f t="shared" si="21"/>
        <v>-11568.931401605252</v>
      </c>
      <c r="Z126" s="2">
        <v>-11374.940941186738</v>
      </c>
      <c r="AA126" s="2">
        <f t="shared" si="22"/>
        <v>-193.99046041851398</v>
      </c>
    </row>
    <row r="127" spans="2:27" x14ac:dyDescent="0.3">
      <c r="B127">
        <v>249</v>
      </c>
      <c r="C127" s="7">
        <v>7</v>
      </c>
      <c r="D127" s="12" t="s">
        <v>256</v>
      </c>
      <c r="E127" s="32">
        <v>1082.9419435527961</v>
      </c>
      <c r="F127" s="32">
        <v>1082.9419435527961</v>
      </c>
      <c r="G127" s="32">
        <f t="shared" si="14"/>
        <v>0</v>
      </c>
      <c r="H127" s="2">
        <v>774582.38</v>
      </c>
      <c r="I127" s="2">
        <v>774582.38</v>
      </c>
      <c r="J127" s="2">
        <f t="shared" si="15"/>
        <v>0</v>
      </c>
      <c r="K127" s="2">
        <v>0</v>
      </c>
      <c r="L127" s="2">
        <v>0</v>
      </c>
      <c r="M127" s="2">
        <f t="shared" si="16"/>
        <v>0</v>
      </c>
      <c r="N127" s="2">
        <v>774582.38</v>
      </c>
      <c r="O127" s="27">
        <v>774582.38</v>
      </c>
      <c r="P127" s="2">
        <f t="shared" si="17"/>
        <v>0</v>
      </c>
      <c r="Q127" s="26">
        <f t="shared" si="12"/>
        <v>715.25753029644022</v>
      </c>
      <c r="R127">
        <v>181</v>
      </c>
      <c r="S127" s="53">
        <f t="shared" si="13"/>
        <v>45108</v>
      </c>
      <c r="T127" s="35">
        <f t="shared" si="18"/>
        <v>384107.97473972605</v>
      </c>
      <c r="U127" s="35">
        <f t="shared" si="19"/>
        <v>384107.97473972605</v>
      </c>
      <c r="V127" s="35">
        <f t="shared" si="20"/>
        <v>214437.81303078073</v>
      </c>
      <c r="X127" s="35">
        <v>214264.69173332912</v>
      </c>
      <c r="Y127" s="2">
        <f t="shared" si="21"/>
        <v>173.12129745160928</v>
      </c>
      <c r="Z127" s="2">
        <v>236.1381963492895</v>
      </c>
      <c r="AA127" s="2">
        <f t="shared" si="22"/>
        <v>-63.016898897680221</v>
      </c>
    </row>
    <row r="128" spans="2:27" x14ac:dyDescent="0.3">
      <c r="B128">
        <v>271</v>
      </c>
      <c r="C128" s="7">
        <v>7</v>
      </c>
      <c r="D128" s="12" t="s">
        <v>102</v>
      </c>
      <c r="E128" s="32">
        <v>699.72</v>
      </c>
      <c r="F128" s="32">
        <v>699.72</v>
      </c>
      <c r="G128" s="32">
        <f t="shared" si="14"/>
        <v>0</v>
      </c>
      <c r="H128" s="2">
        <v>853489.94</v>
      </c>
      <c r="I128" s="2">
        <v>853489.94</v>
      </c>
      <c r="J128" s="2">
        <f t="shared" si="15"/>
        <v>0</v>
      </c>
      <c r="K128" s="2">
        <v>268283.31</v>
      </c>
      <c r="L128" s="2">
        <v>257348.9</v>
      </c>
      <c r="M128" s="2">
        <f t="shared" si="16"/>
        <v>-10934.410000000003</v>
      </c>
      <c r="N128" s="2">
        <v>585206.62999999989</v>
      </c>
      <c r="O128" s="27">
        <v>596141.03999999992</v>
      </c>
      <c r="P128" s="2">
        <f t="shared" si="17"/>
        <v>10934.410000000033</v>
      </c>
      <c r="Q128" s="26">
        <f t="shared" si="12"/>
        <v>836.34400903218409</v>
      </c>
      <c r="R128">
        <v>365</v>
      </c>
      <c r="S128" s="53" t="str">
        <f t="shared" si="13"/>
        <v>-</v>
      </c>
      <c r="T128" s="35">
        <f t="shared" si="18"/>
        <v>585206.62999999989</v>
      </c>
      <c r="U128" s="35">
        <f t="shared" si="19"/>
        <v>596141.03999999992</v>
      </c>
      <c r="V128" s="35">
        <f t="shared" si="20"/>
        <v>332810.53579300735</v>
      </c>
      <c r="X128" s="35">
        <v>326442.37147696508</v>
      </c>
      <c r="Y128" s="2">
        <f t="shared" si="21"/>
        <v>6368.1643160422682</v>
      </c>
      <c r="Z128" s="2">
        <v>6465.9674394268077</v>
      </c>
      <c r="AA128" s="2">
        <f t="shared" si="22"/>
        <v>-97.803123384539504</v>
      </c>
    </row>
    <row r="129" spans="2:27" x14ac:dyDescent="0.3">
      <c r="B129">
        <v>275</v>
      </c>
      <c r="C129" s="7">
        <v>7</v>
      </c>
      <c r="D129" s="12" t="s">
        <v>257</v>
      </c>
      <c r="E129" s="32">
        <v>733.09999999999991</v>
      </c>
      <c r="F129" s="32">
        <v>733.09999999999991</v>
      </c>
      <c r="G129" s="32">
        <f t="shared" si="14"/>
        <v>0</v>
      </c>
      <c r="H129" s="2">
        <v>514004.68</v>
      </c>
      <c r="I129" s="2">
        <v>514004.68</v>
      </c>
      <c r="J129" s="2">
        <f t="shared" si="15"/>
        <v>0</v>
      </c>
      <c r="K129" s="2">
        <v>184857.01</v>
      </c>
      <c r="L129" s="2">
        <v>184857.01</v>
      </c>
      <c r="M129" s="2">
        <f t="shared" si="16"/>
        <v>0</v>
      </c>
      <c r="N129" s="2">
        <v>329147.67</v>
      </c>
      <c r="O129" s="27">
        <v>329147.67</v>
      </c>
      <c r="P129" s="2">
        <f t="shared" si="17"/>
        <v>0</v>
      </c>
      <c r="Q129" s="26">
        <f t="shared" si="12"/>
        <v>448.9805892784068</v>
      </c>
      <c r="R129">
        <v>181</v>
      </c>
      <c r="S129" s="53">
        <f t="shared" si="13"/>
        <v>45108</v>
      </c>
      <c r="T129" s="35">
        <f t="shared" si="18"/>
        <v>163221.17334246574</v>
      </c>
      <c r="U129" s="35">
        <f t="shared" si="19"/>
        <v>163221.17334246574</v>
      </c>
      <c r="V129" s="35">
        <f t="shared" si="20"/>
        <v>91122.272261056482</v>
      </c>
      <c r="X129" s="35">
        <v>91048.706849352209</v>
      </c>
      <c r="Y129" s="2">
        <f t="shared" si="21"/>
        <v>73.565411704272265</v>
      </c>
      <c r="Z129" s="2">
        <v>100.34353883234144</v>
      </c>
      <c r="AA129" s="2">
        <f t="shared" si="22"/>
        <v>-26.778127128069173</v>
      </c>
    </row>
    <row r="130" spans="2:27" x14ac:dyDescent="0.3">
      <c r="B130">
        <v>282</v>
      </c>
      <c r="C130" s="7">
        <v>7</v>
      </c>
      <c r="D130" s="12" t="s">
        <v>103</v>
      </c>
      <c r="E130" s="32">
        <v>126.50880242886885</v>
      </c>
      <c r="F130" s="32">
        <v>126.50880242886885</v>
      </c>
      <c r="G130" s="32">
        <f t="shared" si="14"/>
        <v>0</v>
      </c>
      <c r="H130" s="2">
        <v>69336.850000000006</v>
      </c>
      <c r="I130" s="2">
        <v>69336.850000000006</v>
      </c>
      <c r="J130" s="2">
        <f t="shared" si="15"/>
        <v>0</v>
      </c>
      <c r="K130" s="2">
        <v>0</v>
      </c>
      <c r="L130" s="2">
        <v>0</v>
      </c>
      <c r="M130" s="2">
        <f t="shared" si="16"/>
        <v>0</v>
      </c>
      <c r="N130" s="2">
        <v>69336.850000000006</v>
      </c>
      <c r="O130" s="27">
        <v>69336.850000000006</v>
      </c>
      <c r="P130" s="2">
        <f t="shared" si="17"/>
        <v>0</v>
      </c>
      <c r="Q130" s="26">
        <f t="shared" si="12"/>
        <v>548.0792535285085</v>
      </c>
      <c r="R130">
        <v>365</v>
      </c>
      <c r="S130" s="53" t="str">
        <f t="shared" si="13"/>
        <v>-</v>
      </c>
      <c r="T130" s="35">
        <f t="shared" si="18"/>
        <v>69336.850000000006</v>
      </c>
      <c r="U130" s="35">
        <f t="shared" si="19"/>
        <v>69336.850000000006</v>
      </c>
      <c r="V130" s="35">
        <f t="shared" si="20"/>
        <v>38709.017917470315</v>
      </c>
      <c r="X130" s="35">
        <v>38677.767107222644</v>
      </c>
      <c r="Y130" s="2">
        <f t="shared" si="21"/>
        <v>31.250810247671325</v>
      </c>
      <c r="Z130" s="2">
        <v>42.626239954108314</v>
      </c>
      <c r="AA130" s="2">
        <f t="shared" si="22"/>
        <v>-11.375429706436989</v>
      </c>
    </row>
    <row r="131" spans="2:27" x14ac:dyDescent="0.3">
      <c r="B131">
        <v>287</v>
      </c>
      <c r="C131" s="7">
        <v>7</v>
      </c>
      <c r="D131" s="12" t="s">
        <v>258</v>
      </c>
      <c r="E131" s="32">
        <v>132.59802498771433</v>
      </c>
      <c r="F131" s="32">
        <v>132.59802498771433</v>
      </c>
      <c r="G131" s="32">
        <f t="shared" si="14"/>
        <v>0</v>
      </c>
      <c r="H131" s="2">
        <v>111108.54</v>
      </c>
      <c r="I131" s="2">
        <v>111108.54</v>
      </c>
      <c r="J131" s="2">
        <f t="shared" si="15"/>
        <v>0</v>
      </c>
      <c r="K131" s="2">
        <v>144</v>
      </c>
      <c r="L131" s="2">
        <v>144</v>
      </c>
      <c r="M131" s="2">
        <f t="shared" si="16"/>
        <v>0</v>
      </c>
      <c r="N131" s="2">
        <v>110964.54</v>
      </c>
      <c r="O131" s="27">
        <v>110964.54</v>
      </c>
      <c r="P131" s="2">
        <f t="shared" si="17"/>
        <v>0</v>
      </c>
      <c r="Q131" s="26">
        <f t="shared" si="12"/>
        <v>836.84911604287663</v>
      </c>
      <c r="R131">
        <v>273</v>
      </c>
      <c r="S131" s="53">
        <f t="shared" si="13"/>
        <v>45200</v>
      </c>
      <c r="T131" s="35">
        <f t="shared" si="18"/>
        <v>82995.395671232865</v>
      </c>
      <c r="U131" s="35">
        <f t="shared" si="19"/>
        <v>82995.395671232865</v>
      </c>
      <c r="V131" s="35">
        <f t="shared" si="20"/>
        <v>46334.240135011773</v>
      </c>
      <c r="X131" s="35">
        <v>46296.833281923522</v>
      </c>
      <c r="Y131" s="2">
        <f t="shared" si="21"/>
        <v>37.4068530882505</v>
      </c>
      <c r="Z131" s="2">
        <v>51.023108938003134</v>
      </c>
      <c r="AA131" s="2">
        <f t="shared" si="22"/>
        <v>-13.616255849752633</v>
      </c>
    </row>
    <row r="132" spans="2:27" x14ac:dyDescent="0.3">
      <c r="B132">
        <v>290</v>
      </c>
      <c r="C132" s="7">
        <v>7</v>
      </c>
      <c r="D132" s="12" t="s">
        <v>104</v>
      </c>
      <c r="E132" s="32">
        <v>309.06354695345249</v>
      </c>
      <c r="F132" s="32">
        <v>309.06354695345249</v>
      </c>
      <c r="G132" s="32">
        <f t="shared" si="14"/>
        <v>0</v>
      </c>
      <c r="H132" s="2">
        <v>259246.12</v>
      </c>
      <c r="I132" s="2">
        <v>259246.12</v>
      </c>
      <c r="J132" s="2">
        <f t="shared" si="15"/>
        <v>0</v>
      </c>
      <c r="K132" s="2">
        <v>88464.71</v>
      </c>
      <c r="L132" s="2">
        <v>88464.71</v>
      </c>
      <c r="M132" s="2">
        <f t="shared" si="16"/>
        <v>0</v>
      </c>
      <c r="N132" s="2">
        <v>170781.40999999997</v>
      </c>
      <c r="O132" s="27">
        <v>170781.40999999997</v>
      </c>
      <c r="P132" s="2">
        <f t="shared" si="17"/>
        <v>0</v>
      </c>
      <c r="Q132" s="26">
        <f t="shared" si="12"/>
        <v>552.57700781425729</v>
      </c>
      <c r="R132">
        <v>365</v>
      </c>
      <c r="S132" s="53" t="str">
        <f t="shared" si="13"/>
        <v>-</v>
      </c>
      <c r="T132" s="35">
        <f t="shared" si="18"/>
        <v>170781.40999999997</v>
      </c>
      <c r="U132" s="35">
        <f t="shared" si="19"/>
        <v>170781.40999999997</v>
      </c>
      <c r="V132" s="35">
        <f t="shared" si="20"/>
        <v>95342.962070830195</v>
      </c>
      <c r="X132" s="35">
        <v>95265.989185016384</v>
      </c>
      <c r="Y132" s="2">
        <f t="shared" si="21"/>
        <v>76.972885813811445</v>
      </c>
      <c r="Z132" s="2">
        <v>104.99134821325424</v>
      </c>
      <c r="AA132" s="2">
        <f t="shared" si="22"/>
        <v>-28.018462399442797</v>
      </c>
    </row>
    <row r="133" spans="2:27" x14ac:dyDescent="0.3">
      <c r="B133">
        <v>294</v>
      </c>
      <c r="C133" s="7">
        <v>7</v>
      </c>
      <c r="D133" s="12" t="s">
        <v>259</v>
      </c>
      <c r="E133" s="32">
        <v>1138.4739294732788</v>
      </c>
      <c r="F133" s="32">
        <v>1138.4739294732788</v>
      </c>
      <c r="G133" s="32">
        <f t="shared" si="14"/>
        <v>0</v>
      </c>
      <c r="H133" s="2">
        <v>675933.4</v>
      </c>
      <c r="I133" s="2">
        <v>675933.4</v>
      </c>
      <c r="J133" s="2">
        <f t="shared" si="15"/>
        <v>0</v>
      </c>
      <c r="K133" s="2">
        <v>1505</v>
      </c>
      <c r="L133" s="2">
        <v>1505</v>
      </c>
      <c r="M133" s="2">
        <f t="shared" si="16"/>
        <v>0</v>
      </c>
      <c r="N133" s="2">
        <v>674428.4</v>
      </c>
      <c r="O133" s="27">
        <v>674428.4</v>
      </c>
      <c r="P133" s="2">
        <f t="shared" si="17"/>
        <v>0</v>
      </c>
      <c r="Q133" s="26">
        <f t="shared" si="12"/>
        <v>592.39687667861494</v>
      </c>
      <c r="R133">
        <v>181</v>
      </c>
      <c r="S133" s="53">
        <f t="shared" si="13"/>
        <v>45108</v>
      </c>
      <c r="T133" s="35">
        <f t="shared" si="18"/>
        <v>334442.57643835619</v>
      </c>
      <c r="U133" s="35">
        <f t="shared" si="19"/>
        <v>334442.57643835619</v>
      </c>
      <c r="V133" s="35">
        <f t="shared" si="20"/>
        <v>186710.87140124282</v>
      </c>
      <c r="X133" s="35">
        <v>186560.13479444548</v>
      </c>
      <c r="Y133" s="2">
        <f t="shared" si="21"/>
        <v>150.73660679734894</v>
      </c>
      <c r="Z133" s="2">
        <v>205.60538175777765</v>
      </c>
      <c r="AA133" s="2">
        <f t="shared" si="22"/>
        <v>-54.868774960428709</v>
      </c>
    </row>
    <row r="134" spans="2:27" x14ac:dyDescent="0.3">
      <c r="B134">
        <v>296</v>
      </c>
      <c r="C134" s="7">
        <v>7</v>
      </c>
      <c r="D134" s="12" t="s">
        <v>105</v>
      </c>
      <c r="E134" s="32">
        <v>804.06000000000017</v>
      </c>
      <c r="F134" s="32">
        <v>804.06000000000017</v>
      </c>
      <c r="G134" s="32">
        <f t="shared" si="14"/>
        <v>0</v>
      </c>
      <c r="H134" s="2">
        <v>1172250.48</v>
      </c>
      <c r="I134" s="2">
        <v>1172250.48</v>
      </c>
      <c r="J134" s="2">
        <f t="shared" si="15"/>
        <v>0</v>
      </c>
      <c r="K134" s="2">
        <v>300828.90999999997</v>
      </c>
      <c r="L134" s="2">
        <v>300828.90999999997</v>
      </c>
      <c r="M134" s="2">
        <f t="shared" si="16"/>
        <v>0</v>
      </c>
      <c r="N134" s="2">
        <v>871421.57000000007</v>
      </c>
      <c r="O134" s="27">
        <v>871421.57000000007</v>
      </c>
      <c r="P134" s="2">
        <f t="shared" si="17"/>
        <v>0</v>
      </c>
      <c r="Q134" s="26">
        <f t="shared" si="12"/>
        <v>1083.7767952640349</v>
      </c>
      <c r="R134">
        <v>365</v>
      </c>
      <c r="S134" s="53" t="str">
        <f t="shared" si="13"/>
        <v>-</v>
      </c>
      <c r="T134" s="35">
        <f t="shared" si="18"/>
        <v>871421.57000000007</v>
      </c>
      <c r="U134" s="35">
        <f t="shared" si="19"/>
        <v>871421.57000000007</v>
      </c>
      <c r="V134" s="35">
        <f t="shared" si="20"/>
        <v>486492.72597183334</v>
      </c>
      <c r="X134" s="35">
        <v>486099.9675738127</v>
      </c>
      <c r="Y134" s="2">
        <f t="shared" si="21"/>
        <v>392.75839802064002</v>
      </c>
      <c r="Z134" s="2">
        <v>535.72414876078255</v>
      </c>
      <c r="AA134" s="2">
        <f t="shared" si="22"/>
        <v>-142.96575074014254</v>
      </c>
    </row>
    <row r="135" spans="2:27" x14ac:dyDescent="0.3">
      <c r="B135">
        <v>301</v>
      </c>
      <c r="C135" s="7">
        <v>7</v>
      </c>
      <c r="D135" s="12" t="s">
        <v>106</v>
      </c>
      <c r="E135" s="32">
        <v>583.82383480137946</v>
      </c>
      <c r="F135" s="32">
        <v>583.82383480137946</v>
      </c>
      <c r="G135" s="32">
        <f t="shared" si="14"/>
        <v>0</v>
      </c>
      <c r="H135" s="2">
        <v>484534.03</v>
      </c>
      <c r="I135" s="2">
        <v>484534.03</v>
      </c>
      <c r="J135" s="2">
        <f t="shared" si="15"/>
        <v>0</v>
      </c>
      <c r="K135" s="2">
        <v>35150.61</v>
      </c>
      <c r="L135" s="2">
        <v>172781.23</v>
      </c>
      <c r="M135" s="2">
        <f t="shared" si="16"/>
        <v>137630.62</v>
      </c>
      <c r="N135" s="2">
        <v>449383.42000000004</v>
      </c>
      <c r="O135" s="27">
        <v>311752.80000000005</v>
      </c>
      <c r="P135" s="2">
        <f t="shared" si="17"/>
        <v>-137630.62</v>
      </c>
      <c r="Q135" s="26">
        <f t="shared" si="12"/>
        <v>769.72434699053201</v>
      </c>
      <c r="R135">
        <v>365</v>
      </c>
      <c r="S135" s="53" t="str">
        <f t="shared" si="13"/>
        <v>-</v>
      </c>
      <c r="T135" s="35">
        <f t="shared" si="18"/>
        <v>449383.42000000004</v>
      </c>
      <c r="U135" s="35">
        <f t="shared" si="19"/>
        <v>311752.80000000005</v>
      </c>
      <c r="V135" s="35">
        <f t="shared" si="20"/>
        <v>174043.74039232443</v>
      </c>
      <c r="X135" s="35">
        <v>250676.90932898191</v>
      </c>
      <c r="Y135" s="2">
        <f t="shared" si="21"/>
        <v>-76633.168936657486</v>
      </c>
      <c r="Z135" s="2">
        <v>-76582.022654959001</v>
      </c>
      <c r="AA135" s="2">
        <f t="shared" si="22"/>
        <v>-51.146281698485836</v>
      </c>
    </row>
    <row r="136" spans="2:27" x14ac:dyDescent="0.3">
      <c r="B136">
        <v>321</v>
      </c>
      <c r="C136" s="7">
        <v>7</v>
      </c>
      <c r="D136" s="12" t="s">
        <v>107</v>
      </c>
      <c r="E136" s="32">
        <v>578.151720130434</v>
      </c>
      <c r="F136" s="32">
        <v>578.151720130434</v>
      </c>
      <c r="G136" s="32">
        <f t="shared" si="14"/>
        <v>0</v>
      </c>
      <c r="H136" s="2">
        <v>422509.73</v>
      </c>
      <c r="I136" s="2">
        <v>422509.73</v>
      </c>
      <c r="J136" s="2">
        <f t="shared" si="15"/>
        <v>0</v>
      </c>
      <c r="K136" s="2">
        <v>0</v>
      </c>
      <c r="L136" s="2">
        <v>0</v>
      </c>
      <c r="M136" s="2">
        <f t="shared" si="16"/>
        <v>0</v>
      </c>
      <c r="N136" s="2">
        <v>422509.73</v>
      </c>
      <c r="O136" s="27">
        <v>422509.73</v>
      </c>
      <c r="P136" s="2">
        <f t="shared" si="17"/>
        <v>0</v>
      </c>
      <c r="Q136" s="26">
        <f t="shared" si="12"/>
        <v>730.79386480884227</v>
      </c>
      <c r="R136">
        <v>365</v>
      </c>
      <c r="S136" s="53" t="str">
        <f t="shared" si="13"/>
        <v>-</v>
      </c>
      <c r="T136" s="35">
        <f t="shared" si="18"/>
        <v>422509.73</v>
      </c>
      <c r="U136" s="35">
        <f t="shared" si="19"/>
        <v>422509.73</v>
      </c>
      <c r="V136" s="35">
        <f t="shared" si="20"/>
        <v>235876.54629357322</v>
      </c>
      <c r="X136" s="35">
        <v>235686.1169417924</v>
      </c>
      <c r="Y136" s="2">
        <f t="shared" si="21"/>
        <v>190.42935178082553</v>
      </c>
      <c r="Z136" s="2">
        <v>259.74645709930337</v>
      </c>
      <c r="AA136" s="2">
        <f t="shared" si="22"/>
        <v>-69.317105318477843</v>
      </c>
    </row>
    <row r="137" spans="2:27" x14ac:dyDescent="0.3">
      <c r="B137">
        <v>325</v>
      </c>
      <c r="C137" s="7">
        <v>7</v>
      </c>
      <c r="D137" s="12" t="s">
        <v>108</v>
      </c>
      <c r="E137" s="32">
        <v>428.35575154494023</v>
      </c>
      <c r="F137" s="32">
        <v>428.35575154494023</v>
      </c>
      <c r="G137" s="32">
        <f t="shared" si="14"/>
        <v>0</v>
      </c>
      <c r="H137" s="2">
        <v>376900.64</v>
      </c>
      <c r="I137" s="2">
        <v>376900.64</v>
      </c>
      <c r="J137" s="2">
        <f t="shared" si="15"/>
        <v>0</v>
      </c>
      <c r="K137" s="2">
        <v>153.76</v>
      </c>
      <c r="L137" s="2">
        <v>153.76</v>
      </c>
      <c r="M137" s="2">
        <f t="shared" si="16"/>
        <v>0</v>
      </c>
      <c r="N137" s="2">
        <v>376746.88</v>
      </c>
      <c r="O137" s="27">
        <v>376746.88</v>
      </c>
      <c r="P137" s="2">
        <f t="shared" si="17"/>
        <v>0</v>
      </c>
      <c r="Q137" s="26">
        <f t="shared" si="12"/>
        <v>879.51866793242823</v>
      </c>
      <c r="R137">
        <v>365</v>
      </c>
      <c r="S137" s="53" t="str">
        <f t="shared" si="13"/>
        <v>-</v>
      </c>
      <c r="T137" s="35">
        <f t="shared" si="18"/>
        <v>376746.87999999995</v>
      </c>
      <c r="U137" s="35">
        <f t="shared" si="19"/>
        <v>376746.87999999995</v>
      </c>
      <c r="V137" s="35">
        <f t="shared" si="20"/>
        <v>210328.29914065948</v>
      </c>
      <c r="X137" s="35">
        <v>210158.49556206769</v>
      </c>
      <c r="Y137" s="2">
        <f t="shared" si="21"/>
        <v>169.80357859178912</v>
      </c>
      <c r="Z137" s="2">
        <v>231.61281351608341</v>
      </c>
      <c r="AA137" s="2">
        <f t="shared" si="22"/>
        <v>-61.809234924294287</v>
      </c>
    </row>
    <row r="138" spans="2:27" x14ac:dyDescent="0.3">
      <c r="B138">
        <v>346</v>
      </c>
      <c r="C138" s="7">
        <v>7</v>
      </c>
      <c r="D138" s="12" t="s">
        <v>260</v>
      </c>
      <c r="E138" s="32">
        <v>214.97</v>
      </c>
      <c r="F138" s="32">
        <v>214.97</v>
      </c>
      <c r="G138" s="32">
        <f t="shared" si="14"/>
        <v>0</v>
      </c>
      <c r="H138" s="2">
        <v>189136.53</v>
      </c>
      <c r="I138" s="2">
        <v>189136.53</v>
      </c>
      <c r="J138" s="2">
        <f t="shared" si="15"/>
        <v>0</v>
      </c>
      <c r="K138" s="2">
        <v>40742.36</v>
      </c>
      <c r="L138" s="2">
        <v>40742.36</v>
      </c>
      <c r="M138" s="2">
        <f t="shared" si="16"/>
        <v>0</v>
      </c>
      <c r="N138" s="2">
        <v>148394.16999999998</v>
      </c>
      <c r="O138" s="27">
        <v>148394.16999999998</v>
      </c>
      <c r="P138" s="2">
        <f t="shared" si="17"/>
        <v>0</v>
      </c>
      <c r="Q138" s="26">
        <f t="shared" si="12"/>
        <v>690.30176303670271</v>
      </c>
      <c r="R138">
        <v>181</v>
      </c>
      <c r="S138" s="53">
        <f t="shared" si="13"/>
        <v>45108</v>
      </c>
      <c r="T138" s="35">
        <f t="shared" si="18"/>
        <v>73587.245945205461</v>
      </c>
      <c r="U138" s="35">
        <f t="shared" si="19"/>
        <v>73587.245945205461</v>
      </c>
      <c r="V138" s="35">
        <f t="shared" si="20"/>
        <v>41081.906977173792</v>
      </c>
      <c r="X138" s="35">
        <v>41048.740471056451</v>
      </c>
      <c r="Y138" s="2">
        <f t="shared" si="21"/>
        <v>33.166506117340759</v>
      </c>
      <c r="Z138" s="2">
        <v>45.239257382214419</v>
      </c>
      <c r="AA138" s="2">
        <f t="shared" si="22"/>
        <v>-12.072751264873659</v>
      </c>
    </row>
    <row r="139" spans="2:27" x14ac:dyDescent="0.3">
      <c r="B139">
        <v>358</v>
      </c>
      <c r="C139" s="7">
        <v>7</v>
      </c>
      <c r="D139" s="12" t="s">
        <v>261</v>
      </c>
      <c r="E139" s="32">
        <v>166.38</v>
      </c>
      <c r="F139" s="32">
        <v>166.38</v>
      </c>
      <c r="G139" s="32">
        <f t="shared" si="14"/>
        <v>0</v>
      </c>
      <c r="H139" s="2">
        <v>236744.81</v>
      </c>
      <c r="I139" s="2">
        <v>236744.81</v>
      </c>
      <c r="J139" s="2">
        <f t="shared" si="15"/>
        <v>0</v>
      </c>
      <c r="K139" s="2">
        <v>35453.869999999995</v>
      </c>
      <c r="L139" s="2">
        <v>35453.869999999995</v>
      </c>
      <c r="M139" s="2">
        <f t="shared" si="16"/>
        <v>0</v>
      </c>
      <c r="N139" s="2">
        <v>201290.94</v>
      </c>
      <c r="O139" s="27">
        <v>201290.94</v>
      </c>
      <c r="P139" s="2">
        <f t="shared" si="17"/>
        <v>0</v>
      </c>
      <c r="Q139" s="26">
        <f t="shared" si="12"/>
        <v>1209.8265416516408</v>
      </c>
      <c r="R139">
        <v>181</v>
      </c>
      <c r="S139" s="53">
        <f t="shared" si="13"/>
        <v>45108</v>
      </c>
      <c r="T139" s="35">
        <f t="shared" si="18"/>
        <v>99818.246958904114</v>
      </c>
      <c r="U139" s="35">
        <f t="shared" si="19"/>
        <v>99818.246958904114</v>
      </c>
      <c r="V139" s="35">
        <f t="shared" si="20"/>
        <v>55726.014522186917</v>
      </c>
      <c r="X139" s="35">
        <v>55681.025442138314</v>
      </c>
      <c r="Y139" s="2">
        <f t="shared" si="21"/>
        <v>44.989080048602773</v>
      </c>
      <c r="Z139" s="2">
        <v>61.365299212018726</v>
      </c>
      <c r="AA139" s="2">
        <f t="shared" si="22"/>
        <v>-16.376219163415954</v>
      </c>
    </row>
    <row r="140" spans="2:27" x14ac:dyDescent="0.3">
      <c r="B140">
        <v>361</v>
      </c>
      <c r="C140" s="7">
        <v>7</v>
      </c>
      <c r="D140" s="12" t="s">
        <v>262</v>
      </c>
      <c r="E140" s="32">
        <v>1602.4448307656721</v>
      </c>
      <c r="F140" s="32">
        <v>1602.4448307656721</v>
      </c>
      <c r="G140" s="32">
        <f t="shared" si="14"/>
        <v>0</v>
      </c>
      <c r="H140" s="2">
        <v>1087936.3700000001</v>
      </c>
      <c r="I140" s="2">
        <v>1087936.3700000001</v>
      </c>
      <c r="J140" s="2">
        <f t="shared" si="15"/>
        <v>0</v>
      </c>
      <c r="K140" s="2">
        <v>10430.98</v>
      </c>
      <c r="L140" s="2">
        <v>10430.98</v>
      </c>
      <c r="M140" s="2">
        <f t="shared" si="16"/>
        <v>0</v>
      </c>
      <c r="N140" s="2">
        <v>1077505.3900000001</v>
      </c>
      <c r="O140" s="27">
        <v>1077505.3900000001</v>
      </c>
      <c r="P140" s="2">
        <f t="shared" si="17"/>
        <v>0</v>
      </c>
      <c r="Q140" s="26">
        <f t="shared" si="12"/>
        <v>672.4134081328416</v>
      </c>
      <c r="R140">
        <v>181</v>
      </c>
      <c r="S140" s="53">
        <f t="shared" si="13"/>
        <v>45108</v>
      </c>
      <c r="T140" s="35">
        <f t="shared" si="18"/>
        <v>534324.59065753431</v>
      </c>
      <c r="U140" s="35">
        <f t="shared" si="19"/>
        <v>534324.59065753431</v>
      </c>
      <c r="V140" s="35">
        <f t="shared" si="20"/>
        <v>298299.96824931452</v>
      </c>
      <c r="X140" s="35">
        <v>298059.14282397</v>
      </c>
      <c r="Y140" s="2">
        <f t="shared" si="21"/>
        <v>240.82542534451932</v>
      </c>
      <c r="Z140" s="2">
        <v>328.48691878485261</v>
      </c>
      <c r="AA140" s="2">
        <f t="shared" si="22"/>
        <v>-87.661493440333288</v>
      </c>
    </row>
    <row r="141" spans="2:27" x14ac:dyDescent="0.3">
      <c r="B141">
        <v>376</v>
      </c>
      <c r="C141" s="7">
        <v>7</v>
      </c>
      <c r="D141" s="12" t="s">
        <v>263</v>
      </c>
      <c r="E141" s="32">
        <v>718.206710128125</v>
      </c>
      <c r="F141" s="32">
        <v>718.206710128125</v>
      </c>
      <c r="G141" s="32">
        <f t="shared" si="14"/>
        <v>0</v>
      </c>
      <c r="H141" s="2">
        <v>391850.91</v>
      </c>
      <c r="I141" s="2">
        <v>391850.91</v>
      </c>
      <c r="J141" s="2">
        <f t="shared" si="15"/>
        <v>0</v>
      </c>
      <c r="K141" s="2">
        <v>0</v>
      </c>
      <c r="L141" s="2">
        <v>0</v>
      </c>
      <c r="M141" s="2">
        <f t="shared" si="16"/>
        <v>0</v>
      </c>
      <c r="N141" s="2">
        <v>391850.91</v>
      </c>
      <c r="O141" s="27">
        <v>391850.91</v>
      </c>
      <c r="P141" s="2">
        <f t="shared" si="17"/>
        <v>0</v>
      </c>
      <c r="Q141" s="26">
        <f t="shared" si="12"/>
        <v>545.59628095105859</v>
      </c>
      <c r="R141">
        <v>181</v>
      </c>
      <c r="S141" s="53">
        <f t="shared" si="13"/>
        <v>45108</v>
      </c>
      <c r="T141" s="35">
        <f t="shared" si="18"/>
        <v>194315.10879452052</v>
      </c>
      <c r="U141" s="35">
        <f t="shared" si="19"/>
        <v>194315.10879452052</v>
      </c>
      <c r="V141" s="35">
        <f t="shared" si="20"/>
        <v>108481.23368688206</v>
      </c>
      <c r="X141" s="35">
        <v>108393.65392816511</v>
      </c>
      <c r="Y141" s="2">
        <f t="shared" si="21"/>
        <v>87.579758716950892</v>
      </c>
      <c r="Z141" s="2">
        <v>119.45916859770659</v>
      </c>
      <c r="AA141" s="2">
        <f t="shared" si="22"/>
        <v>-31.879409880755702</v>
      </c>
    </row>
    <row r="142" spans="2:27" x14ac:dyDescent="0.3">
      <c r="B142">
        <v>382</v>
      </c>
      <c r="C142" s="7">
        <v>7</v>
      </c>
      <c r="D142" s="12" t="s">
        <v>264</v>
      </c>
      <c r="E142" s="32">
        <v>210.23999999999998</v>
      </c>
      <c r="F142" s="32">
        <v>210.23999999999998</v>
      </c>
      <c r="G142" s="32">
        <f t="shared" si="14"/>
        <v>0</v>
      </c>
      <c r="H142" s="2">
        <v>118085.75999999999</v>
      </c>
      <c r="I142" s="2">
        <v>118085.75999999999</v>
      </c>
      <c r="J142" s="2">
        <f t="shared" si="15"/>
        <v>0</v>
      </c>
      <c r="K142" s="2">
        <v>40035.120000000003</v>
      </c>
      <c r="L142" s="2">
        <v>40035.120000000003</v>
      </c>
      <c r="M142" s="2">
        <f t="shared" si="16"/>
        <v>0</v>
      </c>
      <c r="N142" s="2">
        <v>78050.639999999985</v>
      </c>
      <c r="O142" s="27">
        <v>78050.639999999985</v>
      </c>
      <c r="P142" s="2">
        <f t="shared" si="17"/>
        <v>0</v>
      </c>
      <c r="Q142" s="26">
        <f t="shared" ref="Q142:Q205" si="23">IFERROR(N142/E142,"n.a.")</f>
        <v>371.24543378995429</v>
      </c>
      <c r="R142">
        <v>364</v>
      </c>
      <c r="S142" s="53">
        <f t="shared" ref="S142:S205" si="24">IF(R142=365,"-",R142+$S$9)</f>
        <v>45291</v>
      </c>
      <c r="T142" s="35">
        <f t="shared" si="18"/>
        <v>77836.802630136968</v>
      </c>
      <c r="U142" s="35">
        <f t="shared" si="19"/>
        <v>77836.802630136968</v>
      </c>
      <c r="V142" s="35">
        <f t="shared" si="20"/>
        <v>43454.327498993283</v>
      </c>
      <c r="X142" s="35">
        <v>43419.245675269245</v>
      </c>
      <c r="Y142" s="2">
        <f t="shared" si="21"/>
        <v>35.081823724038259</v>
      </c>
      <c r="Z142" s="2">
        <v>47.851758857992536</v>
      </c>
      <c r="AA142" s="2">
        <f t="shared" ref="AA142:AA205" si="25">Y142-Z142</f>
        <v>-12.769935133954277</v>
      </c>
    </row>
    <row r="143" spans="2:27" x14ac:dyDescent="0.3">
      <c r="B143">
        <v>389</v>
      </c>
      <c r="C143" s="7">
        <v>7</v>
      </c>
      <c r="D143" s="12" t="s">
        <v>109</v>
      </c>
      <c r="E143" s="32">
        <v>951.58871772875955</v>
      </c>
      <c r="F143" s="32">
        <v>951.58871772875955</v>
      </c>
      <c r="G143" s="32">
        <f t="shared" ref="G143:G206" si="26">F143-E143</f>
        <v>0</v>
      </c>
      <c r="H143" s="2">
        <v>623933.84</v>
      </c>
      <c r="I143" s="2">
        <v>623933.84</v>
      </c>
      <c r="J143" s="2">
        <f t="shared" ref="J143:J206" si="27">I143-H143</f>
        <v>0</v>
      </c>
      <c r="K143" s="2">
        <v>425</v>
      </c>
      <c r="L143" s="2">
        <v>425</v>
      </c>
      <c r="M143" s="2">
        <f t="shared" ref="M143:M206" si="28">L143-K143</f>
        <v>0</v>
      </c>
      <c r="N143" s="2">
        <v>623508.84</v>
      </c>
      <c r="O143" s="27">
        <v>623508.84</v>
      </c>
      <c r="P143" s="2">
        <f t="shared" ref="P143:P206" si="29">O143-N143</f>
        <v>0</v>
      </c>
      <c r="Q143" s="26">
        <f t="shared" si="23"/>
        <v>655.22933215116643</v>
      </c>
      <c r="R143">
        <v>365</v>
      </c>
      <c r="S143" s="53" t="str">
        <f t="shared" si="24"/>
        <v>-</v>
      </c>
      <c r="T143" s="35">
        <f t="shared" ref="T143:T206" si="30">N143*R143/365</f>
        <v>623508.84</v>
      </c>
      <c r="U143" s="35">
        <f t="shared" ref="U143:U206" si="31">O143*R143/365</f>
        <v>623508.84</v>
      </c>
      <c r="V143" s="35">
        <f t="shared" ref="V143:V206" si="32">U143*(E$8/U$11)</f>
        <v>348089.28959508729</v>
      </c>
      <c r="X143" s="35">
        <v>347808.2679385427</v>
      </c>
      <c r="Y143" s="2">
        <f t="shared" ref="Y143:Y206" si="33">V143-X143</f>
        <v>281.02165654458804</v>
      </c>
      <c r="Z143" s="2">
        <v>383.3147514971788</v>
      </c>
      <c r="AA143" s="2">
        <f t="shared" si="25"/>
        <v>-102.29309495259076</v>
      </c>
    </row>
    <row r="144" spans="2:27" x14ac:dyDescent="0.3">
      <c r="B144">
        <v>434</v>
      </c>
      <c r="C144" s="7">
        <v>7</v>
      </c>
      <c r="D144" s="12" t="s">
        <v>110</v>
      </c>
      <c r="E144" s="32">
        <v>278.2588789507293</v>
      </c>
      <c r="F144" s="32">
        <v>278.2588789507293</v>
      </c>
      <c r="G144" s="32">
        <f t="shared" si="26"/>
        <v>0</v>
      </c>
      <c r="H144" s="2">
        <v>149239.71</v>
      </c>
      <c r="I144" s="2">
        <v>149239.71</v>
      </c>
      <c r="J144" s="2">
        <f t="shared" si="27"/>
        <v>0</v>
      </c>
      <c r="K144" s="2">
        <v>0</v>
      </c>
      <c r="L144" s="2">
        <v>0</v>
      </c>
      <c r="M144" s="2">
        <f t="shared" si="28"/>
        <v>0</v>
      </c>
      <c r="N144" s="2">
        <v>149239.71</v>
      </c>
      <c r="O144" s="27">
        <v>149239.71</v>
      </c>
      <c r="P144" s="2">
        <f t="shared" si="29"/>
        <v>0</v>
      </c>
      <c r="Q144" s="26">
        <f t="shared" si="23"/>
        <v>536.33404462333635</v>
      </c>
      <c r="R144">
        <v>365</v>
      </c>
      <c r="S144" s="53" t="str">
        <f t="shared" si="24"/>
        <v>-</v>
      </c>
      <c r="T144" s="35">
        <f t="shared" si="30"/>
        <v>149239.71</v>
      </c>
      <c r="U144" s="35">
        <f t="shared" si="31"/>
        <v>149239.71</v>
      </c>
      <c r="V144" s="35">
        <f t="shared" si="32"/>
        <v>83316.773236570065</v>
      </c>
      <c r="X144" s="35">
        <v>83249.509409923383</v>
      </c>
      <c r="Y144" s="2">
        <f t="shared" si="33"/>
        <v>67.263826646681991</v>
      </c>
      <c r="Z144" s="2">
        <v>91.748149636754533</v>
      </c>
      <c r="AA144" s="2">
        <f t="shared" si="25"/>
        <v>-24.484322990072542</v>
      </c>
    </row>
    <row r="145" spans="2:27" x14ac:dyDescent="0.3">
      <c r="B145">
        <v>437</v>
      </c>
      <c r="C145" s="7">
        <v>7</v>
      </c>
      <c r="D145" s="12" t="s">
        <v>265</v>
      </c>
      <c r="E145" s="32">
        <v>371.67552797006766</v>
      </c>
      <c r="F145" s="32">
        <v>371.67552797006766</v>
      </c>
      <c r="G145" s="32">
        <f t="shared" si="26"/>
        <v>0</v>
      </c>
      <c r="H145" s="2">
        <v>261448.89</v>
      </c>
      <c r="I145" s="2">
        <v>261448.89</v>
      </c>
      <c r="J145" s="2">
        <f t="shared" si="27"/>
        <v>0</v>
      </c>
      <c r="K145" s="2">
        <v>0</v>
      </c>
      <c r="L145" s="2">
        <v>0</v>
      </c>
      <c r="M145" s="2">
        <f t="shared" si="28"/>
        <v>0</v>
      </c>
      <c r="N145" s="2">
        <v>261448.89</v>
      </c>
      <c r="O145" s="27">
        <v>261448.89</v>
      </c>
      <c r="P145" s="2">
        <f t="shared" si="29"/>
        <v>0</v>
      </c>
      <c r="Q145" s="26">
        <f t="shared" si="23"/>
        <v>703.43315694719456</v>
      </c>
      <c r="R145">
        <v>181</v>
      </c>
      <c r="S145" s="53">
        <f t="shared" si="24"/>
        <v>45108</v>
      </c>
      <c r="T145" s="35">
        <f t="shared" si="30"/>
        <v>129649.99750684932</v>
      </c>
      <c r="U145" s="35">
        <f t="shared" si="31"/>
        <v>129649.99750684932</v>
      </c>
      <c r="V145" s="35">
        <f t="shared" si="32"/>
        <v>72380.329889411063</v>
      </c>
      <c r="X145" s="35">
        <v>72321.895341682161</v>
      </c>
      <c r="Y145" s="2">
        <f t="shared" si="33"/>
        <v>58.434547728902544</v>
      </c>
      <c r="Z145" s="2">
        <v>79.704975114611443</v>
      </c>
      <c r="AA145" s="2">
        <f t="shared" si="25"/>
        <v>-21.270427385708899</v>
      </c>
    </row>
    <row r="146" spans="2:27" x14ac:dyDescent="0.3">
      <c r="B146">
        <v>502</v>
      </c>
      <c r="C146" s="7">
        <v>7</v>
      </c>
      <c r="D146" s="12" t="s">
        <v>111</v>
      </c>
      <c r="E146" s="32">
        <v>529.24012483164188</v>
      </c>
      <c r="F146" s="32">
        <v>529.24012483164188</v>
      </c>
      <c r="G146" s="32">
        <f t="shared" si="26"/>
        <v>0</v>
      </c>
      <c r="H146" s="2">
        <v>528372.12</v>
      </c>
      <c r="I146" s="2">
        <v>528372.12</v>
      </c>
      <c r="J146" s="2">
        <f t="shared" si="27"/>
        <v>0</v>
      </c>
      <c r="K146" s="2">
        <v>136878.49</v>
      </c>
      <c r="L146" s="2">
        <v>136194.1</v>
      </c>
      <c r="M146" s="2">
        <f t="shared" si="28"/>
        <v>-684.38999999998487</v>
      </c>
      <c r="N146" s="2">
        <v>391493.63</v>
      </c>
      <c r="O146" s="27">
        <v>392178.02</v>
      </c>
      <c r="P146" s="2">
        <f t="shared" si="29"/>
        <v>684.39000000001397</v>
      </c>
      <c r="Q146" s="26">
        <f t="shared" si="23"/>
        <v>739.72779392820826</v>
      </c>
      <c r="R146">
        <v>365</v>
      </c>
      <c r="S146" s="53" t="str">
        <f t="shared" si="24"/>
        <v>-</v>
      </c>
      <c r="T146" s="35">
        <f t="shared" si="30"/>
        <v>391493.62999999995</v>
      </c>
      <c r="U146" s="35">
        <f t="shared" si="31"/>
        <v>392178.02</v>
      </c>
      <c r="V146" s="35">
        <f t="shared" si="32"/>
        <v>218943.11614989766</v>
      </c>
      <c r="X146" s="35">
        <v>218384.58835527123</v>
      </c>
      <c r="Y146" s="2">
        <f t="shared" si="33"/>
        <v>558.52779462642502</v>
      </c>
      <c r="Z146" s="2">
        <v>622.86866818671115</v>
      </c>
      <c r="AA146" s="2">
        <f t="shared" si="25"/>
        <v>-64.340873560286127</v>
      </c>
    </row>
    <row r="147" spans="2:27" x14ac:dyDescent="0.3">
      <c r="B147">
        <v>503</v>
      </c>
      <c r="C147" s="7">
        <v>7</v>
      </c>
      <c r="D147" s="12" t="s">
        <v>266</v>
      </c>
      <c r="E147" s="32">
        <v>372.29</v>
      </c>
      <c r="F147" s="32">
        <v>372.29</v>
      </c>
      <c r="G147" s="32">
        <f t="shared" si="26"/>
        <v>0</v>
      </c>
      <c r="H147" s="2">
        <v>259301.49</v>
      </c>
      <c r="I147" s="2">
        <v>259301.49</v>
      </c>
      <c r="J147" s="2">
        <f t="shared" si="27"/>
        <v>0</v>
      </c>
      <c r="K147" s="2">
        <v>69322.05</v>
      </c>
      <c r="L147" s="2">
        <v>69322.05</v>
      </c>
      <c r="M147" s="2">
        <f t="shared" si="28"/>
        <v>0</v>
      </c>
      <c r="N147" s="2">
        <v>189979.44</v>
      </c>
      <c r="O147" s="27">
        <v>189979.44</v>
      </c>
      <c r="P147" s="2">
        <f t="shared" si="29"/>
        <v>0</v>
      </c>
      <c r="Q147" s="26">
        <f t="shared" si="23"/>
        <v>510.29960514652555</v>
      </c>
      <c r="R147">
        <v>181</v>
      </c>
      <c r="S147" s="53">
        <f t="shared" si="24"/>
        <v>45108</v>
      </c>
      <c r="T147" s="35">
        <f t="shared" si="30"/>
        <v>94208.982575342467</v>
      </c>
      <c r="U147" s="35">
        <f t="shared" si="31"/>
        <v>94208.982575342467</v>
      </c>
      <c r="V147" s="35">
        <f t="shared" si="32"/>
        <v>52594.503420556022</v>
      </c>
      <c r="X147" s="35">
        <v>52552.042491943197</v>
      </c>
      <c r="Y147" s="2">
        <f t="shared" si="33"/>
        <v>42.460928612825228</v>
      </c>
      <c r="Z147" s="2">
        <v>57.916889750384144</v>
      </c>
      <c r="AA147" s="2">
        <f t="shared" si="25"/>
        <v>-15.455961137558916</v>
      </c>
    </row>
    <row r="148" spans="2:27" x14ac:dyDescent="0.3">
      <c r="B148">
        <v>510</v>
      </c>
      <c r="C148" s="7">
        <v>7</v>
      </c>
      <c r="D148" s="12" t="s">
        <v>112</v>
      </c>
      <c r="E148" s="32">
        <v>519.01249635663896</v>
      </c>
      <c r="F148" s="32">
        <v>519.01249635663896</v>
      </c>
      <c r="G148" s="32">
        <f t="shared" si="26"/>
        <v>0</v>
      </c>
      <c r="H148" s="2">
        <v>519468.69</v>
      </c>
      <c r="I148" s="2">
        <v>519468.69</v>
      </c>
      <c r="J148" s="2">
        <f t="shared" si="27"/>
        <v>0</v>
      </c>
      <c r="K148" s="2">
        <v>43742.12</v>
      </c>
      <c r="L148" s="2">
        <v>41593.51</v>
      </c>
      <c r="M148" s="2">
        <f t="shared" si="28"/>
        <v>-2148.6100000000006</v>
      </c>
      <c r="N148" s="2">
        <v>475726.57</v>
      </c>
      <c r="O148" s="27">
        <v>477875.18</v>
      </c>
      <c r="P148" s="2">
        <f t="shared" si="29"/>
        <v>2148.609999999986</v>
      </c>
      <c r="Q148" s="26">
        <f t="shared" si="23"/>
        <v>916.59945249777752</v>
      </c>
      <c r="R148">
        <v>365</v>
      </c>
      <c r="S148" s="53" t="str">
        <f t="shared" si="24"/>
        <v>-</v>
      </c>
      <c r="T148" s="35">
        <f t="shared" si="30"/>
        <v>475726.57</v>
      </c>
      <c r="U148" s="35">
        <f t="shared" si="31"/>
        <v>477875.18</v>
      </c>
      <c r="V148" s="35">
        <f t="shared" si="32"/>
        <v>266785.68329732819</v>
      </c>
      <c r="X148" s="35">
        <v>265371.75370928808</v>
      </c>
      <c r="Y148" s="2">
        <f t="shared" si="33"/>
        <v>1413.9295880401041</v>
      </c>
      <c r="Z148" s="2">
        <v>1492.3299699227791</v>
      </c>
      <c r="AA148" s="2">
        <f t="shared" si="25"/>
        <v>-78.400381882674992</v>
      </c>
    </row>
    <row r="149" spans="2:27" x14ac:dyDescent="0.3">
      <c r="B149">
        <v>531</v>
      </c>
      <c r="C149" s="7">
        <v>7</v>
      </c>
      <c r="D149" s="12" t="s">
        <v>113</v>
      </c>
      <c r="E149" s="32">
        <v>1874.19</v>
      </c>
      <c r="F149" s="32">
        <v>1874.19</v>
      </c>
      <c r="G149" s="32">
        <f t="shared" si="26"/>
        <v>0</v>
      </c>
      <c r="H149" s="2">
        <v>622586.96</v>
      </c>
      <c r="I149" s="2">
        <v>622586.96</v>
      </c>
      <c r="J149" s="2">
        <f t="shared" si="27"/>
        <v>0</v>
      </c>
      <c r="K149" s="2">
        <v>11689.38</v>
      </c>
      <c r="L149" s="2">
        <v>11689.38</v>
      </c>
      <c r="M149" s="2">
        <f t="shared" si="28"/>
        <v>0</v>
      </c>
      <c r="N149" s="2">
        <v>610897.57999999996</v>
      </c>
      <c r="O149" s="27">
        <v>610897.57999999996</v>
      </c>
      <c r="P149" s="2">
        <f t="shared" si="29"/>
        <v>0</v>
      </c>
      <c r="Q149" s="26">
        <f t="shared" si="23"/>
        <v>325.95285429972409</v>
      </c>
      <c r="R149">
        <v>365</v>
      </c>
      <c r="S149" s="53" t="str">
        <f t="shared" si="24"/>
        <v>-</v>
      </c>
      <c r="T149" s="35">
        <f t="shared" si="30"/>
        <v>610897.57999999996</v>
      </c>
      <c r="U149" s="35">
        <f t="shared" si="31"/>
        <v>610897.57999999996</v>
      </c>
      <c r="V149" s="35">
        <f t="shared" si="32"/>
        <v>341048.7406041557</v>
      </c>
      <c r="X149" s="35">
        <v>340773.40296834818</v>
      </c>
      <c r="Y149" s="2">
        <f t="shared" si="33"/>
        <v>275.33763580751838</v>
      </c>
      <c r="Z149" s="2">
        <v>375.56172269815579</v>
      </c>
      <c r="AA149" s="2">
        <f t="shared" si="25"/>
        <v>-100.22408689063741</v>
      </c>
    </row>
    <row r="150" spans="2:27" x14ac:dyDescent="0.3">
      <c r="B150">
        <v>550</v>
      </c>
      <c r="C150" s="7">
        <v>7</v>
      </c>
      <c r="D150" s="12" t="s">
        <v>267</v>
      </c>
      <c r="E150" s="32">
        <v>308.13</v>
      </c>
      <c r="F150" s="32">
        <v>308.13</v>
      </c>
      <c r="G150" s="32">
        <f t="shared" si="26"/>
        <v>0</v>
      </c>
      <c r="H150" s="2">
        <v>471412.32</v>
      </c>
      <c r="I150" s="2">
        <v>471412.32</v>
      </c>
      <c r="J150" s="2">
        <f t="shared" si="27"/>
        <v>0</v>
      </c>
      <c r="K150" s="2">
        <v>0</v>
      </c>
      <c r="L150" s="2">
        <v>0</v>
      </c>
      <c r="M150" s="2">
        <f t="shared" si="28"/>
        <v>0</v>
      </c>
      <c r="N150" s="2">
        <v>471412.32</v>
      </c>
      <c r="O150" s="27">
        <v>471412.32</v>
      </c>
      <c r="P150" s="2">
        <f t="shared" si="29"/>
        <v>0</v>
      </c>
      <c r="Q150" s="26">
        <f t="shared" si="23"/>
        <v>1529.9137377081101</v>
      </c>
      <c r="R150">
        <v>365</v>
      </c>
      <c r="S150" s="53" t="str">
        <f t="shared" si="24"/>
        <v>-</v>
      </c>
      <c r="T150" s="35">
        <f t="shared" si="30"/>
        <v>471412.32</v>
      </c>
      <c r="U150" s="35">
        <f t="shared" si="31"/>
        <v>471412.32</v>
      </c>
      <c r="V150" s="35">
        <f t="shared" si="32"/>
        <v>263177.63125086081</v>
      </c>
      <c r="X150" s="35">
        <v>262965.16101373965</v>
      </c>
      <c r="Y150" s="2">
        <f t="shared" si="33"/>
        <v>212.47023712116061</v>
      </c>
      <c r="Z150" s="2">
        <v>289.81031975988299</v>
      </c>
      <c r="AA150" s="2">
        <f t="shared" si="25"/>
        <v>-77.340082638722379</v>
      </c>
    </row>
    <row r="151" spans="2:27" x14ac:dyDescent="0.3">
      <c r="B151">
        <v>551</v>
      </c>
      <c r="C151" s="7">
        <v>7</v>
      </c>
      <c r="D151" s="12" t="s">
        <v>268</v>
      </c>
      <c r="E151" s="32">
        <v>169.4680961375484</v>
      </c>
      <c r="F151" s="32">
        <v>169.4680961375484</v>
      </c>
      <c r="G151" s="32">
        <f t="shared" si="26"/>
        <v>0</v>
      </c>
      <c r="H151" s="2">
        <v>245009.89</v>
      </c>
      <c r="I151" s="2">
        <v>245009.89</v>
      </c>
      <c r="J151" s="2">
        <f t="shared" si="27"/>
        <v>0</v>
      </c>
      <c r="K151" s="2">
        <v>0</v>
      </c>
      <c r="L151" s="2">
        <v>0</v>
      </c>
      <c r="M151" s="2">
        <f t="shared" si="28"/>
        <v>0</v>
      </c>
      <c r="N151" s="2">
        <v>245009.89</v>
      </c>
      <c r="O151" s="27">
        <v>245009.89</v>
      </c>
      <c r="P151" s="2">
        <f t="shared" si="29"/>
        <v>0</v>
      </c>
      <c r="Q151" s="26">
        <f t="shared" si="23"/>
        <v>1445.7582021877338</v>
      </c>
      <c r="R151">
        <v>181</v>
      </c>
      <c r="S151" s="53">
        <f t="shared" si="24"/>
        <v>45108</v>
      </c>
      <c r="T151" s="35">
        <f t="shared" si="30"/>
        <v>121498.0550410959</v>
      </c>
      <c r="U151" s="35">
        <f t="shared" si="31"/>
        <v>121498.0550410959</v>
      </c>
      <c r="V151" s="35">
        <f t="shared" si="32"/>
        <v>67829.305622098138</v>
      </c>
      <c r="X151" s="35">
        <v>67774.545236191509</v>
      </c>
      <c r="Y151" s="2">
        <f t="shared" si="33"/>
        <v>54.760385906629381</v>
      </c>
      <c r="Z151" s="2">
        <v>74.693402543358388</v>
      </c>
      <c r="AA151" s="2">
        <f t="shared" si="25"/>
        <v>-19.933016636729008</v>
      </c>
    </row>
    <row r="152" spans="2:27" x14ac:dyDescent="0.3">
      <c r="B152">
        <v>555</v>
      </c>
      <c r="C152" s="7">
        <v>7</v>
      </c>
      <c r="D152" s="12" t="s">
        <v>269</v>
      </c>
      <c r="E152" s="32">
        <v>704.96610721467391</v>
      </c>
      <c r="F152" s="32">
        <v>704.96610721467391</v>
      </c>
      <c r="G152" s="32">
        <f t="shared" si="26"/>
        <v>0</v>
      </c>
      <c r="H152" s="2">
        <v>702848.75</v>
      </c>
      <c r="I152" s="2">
        <v>702848.75</v>
      </c>
      <c r="J152" s="2">
        <f t="shared" si="27"/>
        <v>0</v>
      </c>
      <c r="K152" s="2">
        <v>331.8</v>
      </c>
      <c r="L152" s="2">
        <v>331.8</v>
      </c>
      <c r="M152" s="2">
        <f t="shared" si="28"/>
        <v>0</v>
      </c>
      <c r="N152" s="2">
        <v>702516.95</v>
      </c>
      <c r="O152" s="27">
        <v>702516.95</v>
      </c>
      <c r="P152" s="2">
        <f t="shared" si="29"/>
        <v>0</v>
      </c>
      <c r="Q152" s="26">
        <f t="shared" si="23"/>
        <v>996.52585111594851</v>
      </c>
      <c r="R152">
        <v>181</v>
      </c>
      <c r="S152" s="53">
        <f t="shared" si="24"/>
        <v>45108</v>
      </c>
      <c r="T152" s="35">
        <f t="shared" si="30"/>
        <v>348371.41904109588</v>
      </c>
      <c r="U152" s="35">
        <f t="shared" si="31"/>
        <v>348371.41904109588</v>
      </c>
      <c r="V152" s="35">
        <f t="shared" si="32"/>
        <v>194486.99359137801</v>
      </c>
      <c r="X152" s="35">
        <v>194329.9791162156</v>
      </c>
      <c r="Y152" s="2">
        <f t="shared" si="33"/>
        <v>157.01447516240296</v>
      </c>
      <c r="Z152" s="2">
        <v>214.16842128246208</v>
      </c>
      <c r="AA152" s="2">
        <f t="shared" si="25"/>
        <v>-57.153946120059118</v>
      </c>
    </row>
    <row r="153" spans="2:27" x14ac:dyDescent="0.3">
      <c r="B153">
        <v>556</v>
      </c>
      <c r="C153" s="7">
        <v>7</v>
      </c>
      <c r="D153" s="12" t="s">
        <v>270</v>
      </c>
      <c r="E153" s="32">
        <v>363.4605439735771</v>
      </c>
      <c r="F153" s="32">
        <v>363.4605439735771</v>
      </c>
      <c r="G153" s="32">
        <f t="shared" si="26"/>
        <v>0</v>
      </c>
      <c r="H153" s="2">
        <v>245385.33</v>
      </c>
      <c r="I153" s="2">
        <v>245385.33</v>
      </c>
      <c r="J153" s="2">
        <f t="shared" si="27"/>
        <v>0</v>
      </c>
      <c r="K153" s="2">
        <v>16230.57</v>
      </c>
      <c r="L153" s="2">
        <v>16230.57</v>
      </c>
      <c r="M153" s="2">
        <f t="shared" si="28"/>
        <v>0</v>
      </c>
      <c r="N153" s="2">
        <v>229154.75999999998</v>
      </c>
      <c r="O153" s="27">
        <v>229154.75999999998</v>
      </c>
      <c r="P153" s="2">
        <f t="shared" si="29"/>
        <v>0</v>
      </c>
      <c r="Q153" s="26">
        <f t="shared" si="23"/>
        <v>630.48042985556935</v>
      </c>
      <c r="R153">
        <v>209</v>
      </c>
      <c r="S153" s="53">
        <f t="shared" si="24"/>
        <v>45136</v>
      </c>
      <c r="T153" s="35">
        <f t="shared" si="30"/>
        <v>131214.64339726025</v>
      </c>
      <c r="U153" s="35">
        <f t="shared" si="31"/>
        <v>131214.64339726025</v>
      </c>
      <c r="V153" s="35">
        <f t="shared" si="32"/>
        <v>73253.832302722498</v>
      </c>
      <c r="X153" s="35">
        <v>73194.69255347627</v>
      </c>
      <c r="Y153" s="2">
        <f t="shared" si="33"/>
        <v>59.139749246227439</v>
      </c>
      <c r="Z153" s="2">
        <v>80.666873025591485</v>
      </c>
      <c r="AA153" s="2">
        <f t="shared" si="25"/>
        <v>-21.527123779364047</v>
      </c>
    </row>
    <row r="154" spans="2:27" x14ac:dyDescent="0.3">
      <c r="B154">
        <v>558</v>
      </c>
      <c r="C154" s="7">
        <v>7</v>
      </c>
      <c r="D154" s="12" t="s">
        <v>271</v>
      </c>
      <c r="E154" s="32">
        <v>421.45934160974099</v>
      </c>
      <c r="F154" s="32">
        <v>421.45934160974099</v>
      </c>
      <c r="G154" s="32">
        <f t="shared" si="26"/>
        <v>0</v>
      </c>
      <c r="H154" s="2">
        <v>400298.75</v>
      </c>
      <c r="I154" s="2">
        <v>400298.75</v>
      </c>
      <c r="J154" s="2">
        <f t="shared" si="27"/>
        <v>0</v>
      </c>
      <c r="K154" s="2">
        <v>0</v>
      </c>
      <c r="L154" s="2">
        <v>0</v>
      </c>
      <c r="M154" s="2">
        <f t="shared" si="28"/>
        <v>0</v>
      </c>
      <c r="N154" s="2">
        <v>400298.75</v>
      </c>
      <c r="O154" s="27">
        <v>400298.75</v>
      </c>
      <c r="P154" s="2">
        <f t="shared" si="29"/>
        <v>0</v>
      </c>
      <c r="Q154" s="26">
        <f t="shared" si="23"/>
        <v>949.79209256836191</v>
      </c>
      <c r="R154">
        <v>181</v>
      </c>
      <c r="S154" s="53">
        <f t="shared" si="24"/>
        <v>45108</v>
      </c>
      <c r="T154" s="35">
        <f t="shared" si="30"/>
        <v>198504.31164383562</v>
      </c>
      <c r="U154" s="35">
        <f t="shared" si="31"/>
        <v>198504.31164383562</v>
      </c>
      <c r="V154" s="35">
        <f t="shared" si="32"/>
        <v>110819.96018158228</v>
      </c>
      <c r="X154" s="35">
        <v>110730.49230733467</v>
      </c>
      <c r="Y154" s="2">
        <f t="shared" si="33"/>
        <v>89.467874247609871</v>
      </c>
      <c r="Z154" s="2">
        <v>122.03456632446614</v>
      </c>
      <c r="AA154" s="2">
        <f t="shared" si="25"/>
        <v>-32.56669207685627</v>
      </c>
    </row>
    <row r="155" spans="2:27" x14ac:dyDescent="0.3">
      <c r="B155">
        <v>600</v>
      </c>
      <c r="C155" s="7">
        <v>7</v>
      </c>
      <c r="D155" s="12" t="s">
        <v>272</v>
      </c>
      <c r="E155" s="32">
        <v>708.99</v>
      </c>
      <c r="F155" s="32">
        <v>708.99</v>
      </c>
      <c r="G155" s="32">
        <f t="shared" si="26"/>
        <v>0</v>
      </c>
      <c r="H155" s="2">
        <v>313872.88</v>
      </c>
      <c r="I155" s="2">
        <v>313872.88</v>
      </c>
      <c r="J155" s="2">
        <f t="shared" si="27"/>
        <v>0</v>
      </c>
      <c r="K155" s="2">
        <v>0</v>
      </c>
      <c r="L155" s="2">
        <v>0</v>
      </c>
      <c r="M155" s="2">
        <f t="shared" si="28"/>
        <v>0</v>
      </c>
      <c r="N155" s="2">
        <v>313872.88</v>
      </c>
      <c r="O155" s="27">
        <v>313872.88</v>
      </c>
      <c r="P155" s="2">
        <f t="shared" si="29"/>
        <v>0</v>
      </c>
      <c r="Q155" s="26">
        <f t="shared" si="23"/>
        <v>442.70424124458737</v>
      </c>
      <c r="R155">
        <v>273</v>
      </c>
      <c r="S155" s="53">
        <f t="shared" si="24"/>
        <v>45200</v>
      </c>
      <c r="T155" s="35">
        <f t="shared" si="30"/>
        <v>234759.71572602738</v>
      </c>
      <c r="U155" s="35">
        <f t="shared" si="31"/>
        <v>234759.71572602738</v>
      </c>
      <c r="V155" s="35">
        <f t="shared" si="32"/>
        <v>131060.43961239992</v>
      </c>
      <c r="X155" s="35">
        <v>130954.63106571873</v>
      </c>
      <c r="Y155" s="2">
        <f t="shared" si="33"/>
        <v>105.80854668118991</v>
      </c>
      <c r="Z155" s="2">
        <v>144.32331399676332</v>
      </c>
      <c r="AA155" s="2">
        <f t="shared" si="25"/>
        <v>-38.514767315573408</v>
      </c>
    </row>
    <row r="156" spans="2:27" x14ac:dyDescent="0.3">
      <c r="B156">
        <v>604</v>
      </c>
      <c r="C156" s="7">
        <v>7</v>
      </c>
      <c r="D156" s="12" t="s">
        <v>114</v>
      </c>
      <c r="E156" s="32">
        <v>498.49234448912694</v>
      </c>
      <c r="F156" s="32">
        <v>498.49234448912694</v>
      </c>
      <c r="G156" s="32">
        <f t="shared" si="26"/>
        <v>0</v>
      </c>
      <c r="H156" s="2">
        <v>237946.55</v>
      </c>
      <c r="I156" s="2">
        <v>237946.55</v>
      </c>
      <c r="J156" s="2">
        <f t="shared" si="27"/>
        <v>0</v>
      </c>
      <c r="K156" s="2">
        <v>490</v>
      </c>
      <c r="L156" s="2">
        <v>490</v>
      </c>
      <c r="M156" s="2">
        <f t="shared" si="28"/>
        <v>0</v>
      </c>
      <c r="N156" s="2">
        <v>237456.55</v>
      </c>
      <c r="O156" s="27">
        <v>237456.55</v>
      </c>
      <c r="P156" s="2">
        <f t="shared" si="29"/>
        <v>0</v>
      </c>
      <c r="Q156" s="26">
        <f t="shared" si="23"/>
        <v>476.34944172182639</v>
      </c>
      <c r="R156">
        <v>365</v>
      </c>
      <c r="S156" s="53" t="str">
        <f t="shared" si="24"/>
        <v>-</v>
      </c>
      <c r="T156" s="35">
        <f t="shared" si="30"/>
        <v>237456.55</v>
      </c>
      <c r="U156" s="35">
        <f t="shared" si="31"/>
        <v>237456.55</v>
      </c>
      <c r="V156" s="35">
        <f t="shared" si="32"/>
        <v>132566.01429933266</v>
      </c>
      <c r="X156" s="35">
        <v>132458.99026253095</v>
      </c>
      <c r="Y156" s="2">
        <f t="shared" si="33"/>
        <v>107.02403680171119</v>
      </c>
      <c r="Z156" s="2">
        <v>145.98124776326586</v>
      </c>
      <c r="AA156" s="2">
        <f t="shared" si="25"/>
        <v>-38.957210961554665</v>
      </c>
    </row>
    <row r="157" spans="2:27" x14ac:dyDescent="0.3">
      <c r="B157">
        <v>612</v>
      </c>
      <c r="C157" s="7">
        <v>7</v>
      </c>
      <c r="D157" s="12" t="s">
        <v>273</v>
      </c>
      <c r="E157" s="32">
        <v>453.86397505581891</v>
      </c>
      <c r="F157" s="32">
        <v>453.86397505581891</v>
      </c>
      <c r="G157" s="32">
        <f t="shared" si="26"/>
        <v>0</v>
      </c>
      <c r="H157" s="2">
        <v>377644.54</v>
      </c>
      <c r="I157" s="2">
        <v>377644.54</v>
      </c>
      <c r="J157" s="2">
        <f t="shared" si="27"/>
        <v>0</v>
      </c>
      <c r="K157" s="2">
        <v>11769.55</v>
      </c>
      <c r="L157" s="2">
        <v>11769.55</v>
      </c>
      <c r="M157" s="2">
        <f t="shared" si="28"/>
        <v>0</v>
      </c>
      <c r="N157" s="2">
        <v>365874.99</v>
      </c>
      <c r="O157" s="27">
        <v>365874.99</v>
      </c>
      <c r="P157" s="2">
        <f t="shared" si="29"/>
        <v>0</v>
      </c>
      <c r="Q157" s="26">
        <f t="shared" si="23"/>
        <v>806.13357769803713</v>
      </c>
      <c r="R157">
        <v>273</v>
      </c>
      <c r="S157" s="53">
        <f t="shared" si="24"/>
        <v>45200</v>
      </c>
      <c r="T157" s="35">
        <f t="shared" si="30"/>
        <v>273654.44457534247</v>
      </c>
      <c r="U157" s="35">
        <f t="shared" si="31"/>
        <v>273654.44457534247</v>
      </c>
      <c r="V157" s="35">
        <f t="shared" si="32"/>
        <v>152774.38762018058</v>
      </c>
      <c r="X157" s="35">
        <v>152651.04883105395</v>
      </c>
      <c r="Y157" s="2">
        <f t="shared" si="33"/>
        <v>123.33878912663204</v>
      </c>
      <c r="Z157" s="2">
        <v>168.23464029552997</v>
      </c>
      <c r="AA157" s="2">
        <f t="shared" si="25"/>
        <v>-44.895851168897934</v>
      </c>
    </row>
    <row r="158" spans="2:27" x14ac:dyDescent="0.3">
      <c r="B158">
        <v>635</v>
      </c>
      <c r="C158" s="7">
        <v>7</v>
      </c>
      <c r="D158" s="12" t="s">
        <v>115</v>
      </c>
      <c r="E158" s="32">
        <v>60.46</v>
      </c>
      <c r="F158" s="32">
        <v>60.46</v>
      </c>
      <c r="G158" s="32">
        <f t="shared" si="26"/>
        <v>0</v>
      </c>
      <c r="H158" s="2">
        <v>37987.919999999998</v>
      </c>
      <c r="I158" s="2">
        <v>37987.919999999998</v>
      </c>
      <c r="J158" s="2">
        <f t="shared" si="27"/>
        <v>0</v>
      </c>
      <c r="K158" s="2">
        <v>0</v>
      </c>
      <c r="L158" s="2">
        <v>0</v>
      </c>
      <c r="M158" s="2">
        <f t="shared" si="28"/>
        <v>0</v>
      </c>
      <c r="N158" s="2">
        <v>37987.919999999998</v>
      </c>
      <c r="O158" s="27">
        <v>37987.919999999998</v>
      </c>
      <c r="P158" s="2">
        <f t="shared" si="29"/>
        <v>0</v>
      </c>
      <c r="Q158" s="26">
        <f t="shared" si="23"/>
        <v>628.31491895468071</v>
      </c>
      <c r="R158">
        <v>365</v>
      </c>
      <c r="S158" s="53" t="str">
        <f t="shared" si="24"/>
        <v>-</v>
      </c>
      <c r="T158" s="35">
        <f t="shared" si="30"/>
        <v>37987.919999999998</v>
      </c>
      <c r="U158" s="35">
        <f t="shared" si="31"/>
        <v>37987.919999999998</v>
      </c>
      <c r="V158" s="35">
        <f t="shared" si="32"/>
        <v>21207.699454581925</v>
      </c>
      <c r="X158" s="35">
        <v>21190.577919934422</v>
      </c>
      <c r="Y158" s="2">
        <f t="shared" si="33"/>
        <v>17.121534647503722</v>
      </c>
      <c r="Z158" s="2">
        <v>23.353847099737322</v>
      </c>
      <c r="AA158" s="2">
        <f t="shared" si="25"/>
        <v>-6.2323124522336002</v>
      </c>
    </row>
    <row r="159" spans="2:27" x14ac:dyDescent="0.3">
      <c r="B159">
        <v>642</v>
      </c>
      <c r="C159" s="7">
        <v>7</v>
      </c>
      <c r="D159" s="12" t="s">
        <v>116</v>
      </c>
      <c r="E159" s="32">
        <v>99.389853341196087</v>
      </c>
      <c r="F159" s="32">
        <v>99.389853341196087</v>
      </c>
      <c r="G159" s="32">
        <f t="shared" si="26"/>
        <v>0</v>
      </c>
      <c r="H159" s="2">
        <v>78515.11</v>
      </c>
      <c r="I159" s="2">
        <v>78515.11</v>
      </c>
      <c r="J159" s="2">
        <f t="shared" si="27"/>
        <v>0</v>
      </c>
      <c r="K159" s="2">
        <v>0</v>
      </c>
      <c r="L159" s="2">
        <v>0</v>
      </c>
      <c r="M159" s="2">
        <f t="shared" si="28"/>
        <v>0</v>
      </c>
      <c r="N159" s="2">
        <v>78515.11</v>
      </c>
      <c r="O159" s="27">
        <v>78515.11</v>
      </c>
      <c r="P159" s="2">
        <f t="shared" si="29"/>
        <v>0</v>
      </c>
      <c r="Q159" s="26">
        <f t="shared" si="23"/>
        <v>789.97108216333675</v>
      </c>
      <c r="R159">
        <v>365</v>
      </c>
      <c r="S159" s="53" t="str">
        <f t="shared" si="24"/>
        <v>-</v>
      </c>
      <c r="T159" s="35">
        <f t="shared" si="30"/>
        <v>78515.11</v>
      </c>
      <c r="U159" s="35">
        <f t="shared" si="31"/>
        <v>78515.11</v>
      </c>
      <c r="V159" s="35">
        <f t="shared" si="32"/>
        <v>43833.009428350902</v>
      </c>
      <c r="X159" s="35">
        <v>43797.621884726053</v>
      </c>
      <c r="Y159" s="2">
        <f t="shared" si="33"/>
        <v>35.387543624849059</v>
      </c>
      <c r="Z159" s="2">
        <v>48.268762121195323</v>
      </c>
      <c r="AA159" s="2">
        <f t="shared" si="25"/>
        <v>-12.881218496346264</v>
      </c>
    </row>
    <row r="160" spans="2:27" x14ac:dyDescent="0.3">
      <c r="B160">
        <v>643</v>
      </c>
      <c r="C160" s="7">
        <v>7</v>
      </c>
      <c r="D160" s="12" t="s">
        <v>117</v>
      </c>
      <c r="E160" s="32">
        <v>6.6158716209853736</v>
      </c>
      <c r="F160" s="32">
        <v>6.6158716209853736</v>
      </c>
      <c r="G160" s="32">
        <f t="shared" si="26"/>
        <v>0</v>
      </c>
      <c r="H160" s="2">
        <v>39691.96</v>
      </c>
      <c r="I160" s="2">
        <v>39691.96</v>
      </c>
      <c r="J160" s="2">
        <f t="shared" si="27"/>
        <v>0</v>
      </c>
      <c r="K160" s="2">
        <v>0</v>
      </c>
      <c r="L160" s="2">
        <v>0</v>
      </c>
      <c r="M160" s="2">
        <f t="shared" si="28"/>
        <v>0</v>
      </c>
      <c r="N160" s="2">
        <v>39691.96</v>
      </c>
      <c r="O160" s="27">
        <v>39691.96</v>
      </c>
      <c r="P160" s="2">
        <f t="shared" si="29"/>
        <v>0</v>
      </c>
      <c r="Q160" s="26">
        <f t="shared" si="23"/>
        <v>5999.505775489677</v>
      </c>
      <c r="R160">
        <v>365</v>
      </c>
      <c r="S160" s="53" t="str">
        <f t="shared" si="24"/>
        <v>-</v>
      </c>
      <c r="T160" s="35">
        <f t="shared" si="30"/>
        <v>39691.96</v>
      </c>
      <c r="U160" s="35">
        <f t="shared" si="31"/>
        <v>39691.96</v>
      </c>
      <c r="V160" s="35">
        <f t="shared" si="32"/>
        <v>22159.02209026679</v>
      </c>
      <c r="X160" s="35">
        <v>22141.132527785685</v>
      </c>
      <c r="Y160" s="2">
        <f t="shared" si="33"/>
        <v>17.889562481104804</v>
      </c>
      <c r="Z160" s="2">
        <v>24.401440377067047</v>
      </c>
      <c r="AA160" s="2">
        <f t="shared" si="25"/>
        <v>-6.5118778959622432</v>
      </c>
    </row>
    <row r="161" spans="2:27" x14ac:dyDescent="0.3">
      <c r="B161">
        <v>711</v>
      </c>
      <c r="C161" s="7">
        <v>7</v>
      </c>
      <c r="D161" s="12" t="s">
        <v>118</v>
      </c>
      <c r="E161" s="32">
        <v>479.83000000000004</v>
      </c>
      <c r="F161" s="32">
        <v>479.83000000000004</v>
      </c>
      <c r="G161" s="32">
        <f t="shared" si="26"/>
        <v>0</v>
      </c>
      <c r="H161" s="2">
        <v>303071.08</v>
      </c>
      <c r="I161" s="2">
        <v>303071.08</v>
      </c>
      <c r="J161" s="2">
        <f t="shared" si="27"/>
        <v>0</v>
      </c>
      <c r="K161" s="2">
        <v>32865.360000000001</v>
      </c>
      <c r="L161" s="2">
        <v>32865.360000000001</v>
      </c>
      <c r="M161" s="2">
        <f t="shared" si="28"/>
        <v>0</v>
      </c>
      <c r="N161" s="2">
        <v>270205.72000000003</v>
      </c>
      <c r="O161" s="27">
        <v>270205.72000000003</v>
      </c>
      <c r="P161" s="2">
        <f t="shared" si="29"/>
        <v>0</v>
      </c>
      <c r="Q161" s="26">
        <f t="shared" si="23"/>
        <v>563.12802450868014</v>
      </c>
      <c r="R161">
        <v>365</v>
      </c>
      <c r="S161" s="53" t="str">
        <f t="shared" si="24"/>
        <v>-</v>
      </c>
      <c r="T161" s="35">
        <f t="shared" si="30"/>
        <v>270205.72000000003</v>
      </c>
      <c r="U161" s="35">
        <f t="shared" si="31"/>
        <v>270205.72000000003</v>
      </c>
      <c r="V161" s="35">
        <f t="shared" si="32"/>
        <v>150849.05150555537</v>
      </c>
      <c r="X161" s="35">
        <v>150727.26709101166</v>
      </c>
      <c r="Y161" s="2">
        <f t="shared" si="33"/>
        <v>121.78441454371205</v>
      </c>
      <c r="Z161" s="2">
        <v>166.11446666083066</v>
      </c>
      <c r="AA161" s="2">
        <f t="shared" si="25"/>
        <v>-44.330052117118612</v>
      </c>
    </row>
    <row r="162" spans="2:27" x14ac:dyDescent="0.3">
      <c r="B162">
        <v>712</v>
      </c>
      <c r="C162" s="7">
        <v>7</v>
      </c>
      <c r="D162" s="12" t="s">
        <v>274</v>
      </c>
      <c r="E162" s="32">
        <v>678.64</v>
      </c>
      <c r="F162" s="32">
        <v>678.64</v>
      </c>
      <c r="G162" s="32">
        <f t="shared" si="26"/>
        <v>0</v>
      </c>
      <c r="H162" s="2">
        <v>440910.26</v>
      </c>
      <c r="I162" s="2">
        <v>440910.26</v>
      </c>
      <c r="J162" s="2">
        <f t="shared" si="27"/>
        <v>0</v>
      </c>
      <c r="K162" s="2">
        <v>0</v>
      </c>
      <c r="L162" s="2">
        <v>0</v>
      </c>
      <c r="M162" s="2">
        <f t="shared" si="28"/>
        <v>0</v>
      </c>
      <c r="N162" s="2">
        <v>440910.26</v>
      </c>
      <c r="O162" s="27">
        <v>440910.26</v>
      </c>
      <c r="P162" s="2">
        <f t="shared" si="29"/>
        <v>0</v>
      </c>
      <c r="Q162" s="26">
        <f t="shared" si="23"/>
        <v>649.69683484616291</v>
      </c>
      <c r="R162">
        <v>181</v>
      </c>
      <c r="S162" s="53">
        <f t="shared" si="24"/>
        <v>45108</v>
      </c>
      <c r="T162" s="35">
        <f t="shared" si="30"/>
        <v>218643.17002739725</v>
      </c>
      <c r="U162" s="35">
        <f t="shared" si="31"/>
        <v>218643.17002739725</v>
      </c>
      <c r="V162" s="35">
        <f t="shared" si="32"/>
        <v>122062.97785554187</v>
      </c>
      <c r="X162" s="35">
        <v>121964.43319684343</v>
      </c>
      <c r="Y162" s="2">
        <f t="shared" si="33"/>
        <v>98.544658698447165</v>
      </c>
      <c r="Z162" s="2">
        <v>134.41533946110576</v>
      </c>
      <c r="AA162" s="2">
        <f t="shared" si="25"/>
        <v>-35.870680762658594</v>
      </c>
    </row>
    <row r="163" spans="2:27" x14ac:dyDescent="0.3">
      <c r="B163">
        <v>718</v>
      </c>
      <c r="C163" s="7">
        <v>7</v>
      </c>
      <c r="D163" s="12" t="s">
        <v>119</v>
      </c>
      <c r="E163" s="32">
        <v>44.351042089793225</v>
      </c>
      <c r="F163" s="32">
        <v>44.351042089793225</v>
      </c>
      <c r="G163" s="32">
        <f t="shared" si="26"/>
        <v>0</v>
      </c>
      <c r="H163" s="2">
        <v>32435.759999999998</v>
      </c>
      <c r="I163" s="2">
        <v>32435.759999999998</v>
      </c>
      <c r="J163" s="2">
        <f t="shared" si="27"/>
        <v>0</v>
      </c>
      <c r="K163" s="2">
        <v>0</v>
      </c>
      <c r="L163" s="2">
        <v>0</v>
      </c>
      <c r="M163" s="2">
        <f t="shared" si="28"/>
        <v>0</v>
      </c>
      <c r="N163" s="2">
        <v>32435.759999999998</v>
      </c>
      <c r="O163" s="27">
        <v>32435.759999999998</v>
      </c>
      <c r="P163" s="2">
        <f t="shared" si="29"/>
        <v>0</v>
      </c>
      <c r="Q163" s="26">
        <f t="shared" si="23"/>
        <v>731.34155301989256</v>
      </c>
      <c r="R163">
        <v>365</v>
      </c>
      <c r="S163" s="53" t="str">
        <f t="shared" si="24"/>
        <v>-</v>
      </c>
      <c r="T163" s="35">
        <f t="shared" si="30"/>
        <v>32435.759999999995</v>
      </c>
      <c r="U163" s="35">
        <f t="shared" si="31"/>
        <v>32435.759999999995</v>
      </c>
      <c r="V163" s="35">
        <f t="shared" si="32"/>
        <v>18108.068292787553</v>
      </c>
      <c r="X163" s="35">
        <v>18093.449172060278</v>
      </c>
      <c r="Y163" s="2">
        <f t="shared" si="33"/>
        <v>14.619120727275003</v>
      </c>
      <c r="Z163" s="2">
        <v>19.940543720313144</v>
      </c>
      <c r="AA163" s="2">
        <f t="shared" si="25"/>
        <v>-5.3214229930381407</v>
      </c>
    </row>
    <row r="164" spans="2:27" x14ac:dyDescent="0.3">
      <c r="B164">
        <v>736</v>
      </c>
      <c r="C164" s="7">
        <v>7</v>
      </c>
      <c r="D164" s="12" t="s">
        <v>120</v>
      </c>
      <c r="E164" s="32">
        <v>128.53568086978083</v>
      </c>
      <c r="F164" s="32">
        <v>128.53568086978083</v>
      </c>
      <c r="G164" s="32">
        <f t="shared" si="26"/>
        <v>0</v>
      </c>
      <c r="H164" s="2">
        <v>169238.52</v>
      </c>
      <c r="I164" s="2">
        <v>169238.52</v>
      </c>
      <c r="J164" s="2">
        <f t="shared" si="27"/>
        <v>0</v>
      </c>
      <c r="K164" s="2">
        <v>0</v>
      </c>
      <c r="L164" s="2">
        <v>0</v>
      </c>
      <c r="M164" s="2">
        <f t="shared" si="28"/>
        <v>0</v>
      </c>
      <c r="N164" s="2">
        <v>169238.52</v>
      </c>
      <c r="O164" s="27">
        <v>169238.52</v>
      </c>
      <c r="P164" s="2">
        <f t="shared" si="29"/>
        <v>0</v>
      </c>
      <c r="Q164" s="26">
        <f t="shared" si="23"/>
        <v>1316.6656826710639</v>
      </c>
      <c r="R164">
        <v>365</v>
      </c>
      <c r="S164" s="53" t="str">
        <f t="shared" si="24"/>
        <v>-</v>
      </c>
      <c r="T164" s="35">
        <f t="shared" si="30"/>
        <v>169238.52</v>
      </c>
      <c r="U164" s="35">
        <f t="shared" si="31"/>
        <v>169238.52</v>
      </c>
      <c r="V164" s="35">
        <f t="shared" si="32"/>
        <v>94481.605423467568</v>
      </c>
      <c r="X164" s="35">
        <v>94405.327933574154</v>
      </c>
      <c r="Y164" s="2">
        <f t="shared" si="33"/>
        <v>76.277489893414895</v>
      </c>
      <c r="Z164" s="2">
        <v>104.04282517878164</v>
      </c>
      <c r="AA164" s="2">
        <f t="shared" si="25"/>
        <v>-27.765335285366746</v>
      </c>
    </row>
    <row r="165" spans="2:27" x14ac:dyDescent="0.3">
      <c r="B165">
        <v>757</v>
      </c>
      <c r="C165" s="7">
        <v>7</v>
      </c>
      <c r="D165" s="12" t="s">
        <v>275</v>
      </c>
      <c r="E165" s="32">
        <v>472.39429221566382</v>
      </c>
      <c r="F165" s="32">
        <v>472.39429221566382</v>
      </c>
      <c r="G165" s="32">
        <f t="shared" si="26"/>
        <v>0</v>
      </c>
      <c r="H165" s="2">
        <v>291238.52</v>
      </c>
      <c r="I165" s="2">
        <v>291238.52</v>
      </c>
      <c r="J165" s="2">
        <f t="shared" si="27"/>
        <v>0</v>
      </c>
      <c r="K165" s="2">
        <v>807</v>
      </c>
      <c r="L165" s="2">
        <v>807</v>
      </c>
      <c r="M165" s="2">
        <f t="shared" si="28"/>
        <v>0</v>
      </c>
      <c r="N165" s="2">
        <v>290431.52</v>
      </c>
      <c r="O165" s="27">
        <v>290431.52</v>
      </c>
      <c r="P165" s="2">
        <f t="shared" si="29"/>
        <v>0</v>
      </c>
      <c r="Q165" s="26">
        <f t="shared" si="23"/>
        <v>614.80742842550751</v>
      </c>
      <c r="R165">
        <v>181</v>
      </c>
      <c r="S165" s="53">
        <f t="shared" si="24"/>
        <v>45108</v>
      </c>
      <c r="T165" s="35">
        <f t="shared" si="30"/>
        <v>144022.20580821918</v>
      </c>
      <c r="U165" s="35">
        <f t="shared" si="31"/>
        <v>144022.20580821918</v>
      </c>
      <c r="V165" s="35">
        <f t="shared" si="32"/>
        <v>80403.971988112433</v>
      </c>
      <c r="X165" s="35">
        <v>80339.059742673475</v>
      </c>
      <c r="Y165" s="2">
        <f t="shared" si="33"/>
        <v>64.912245438958053</v>
      </c>
      <c r="Z165" s="2">
        <v>88.540582727669971</v>
      </c>
      <c r="AA165" s="2">
        <f t="shared" si="25"/>
        <v>-23.628337288711919</v>
      </c>
    </row>
    <row r="166" spans="2:27" x14ac:dyDescent="0.3">
      <c r="B166">
        <v>786</v>
      </c>
      <c r="C166" s="7">
        <v>7</v>
      </c>
      <c r="D166" s="12" t="s">
        <v>276</v>
      </c>
      <c r="E166" s="32">
        <v>3150.8699999999994</v>
      </c>
      <c r="F166" s="32">
        <v>3150.8699999999994</v>
      </c>
      <c r="G166" s="32">
        <f t="shared" si="26"/>
        <v>0</v>
      </c>
      <c r="H166" s="2">
        <v>1688723.49</v>
      </c>
      <c r="I166" s="2">
        <v>1688723.49</v>
      </c>
      <c r="J166" s="2">
        <f t="shared" si="27"/>
        <v>0</v>
      </c>
      <c r="K166" s="2">
        <v>443106.06</v>
      </c>
      <c r="L166" s="2">
        <v>443106.06</v>
      </c>
      <c r="M166" s="2">
        <f t="shared" si="28"/>
        <v>0</v>
      </c>
      <c r="N166" s="2">
        <v>1245617.43</v>
      </c>
      <c r="O166" s="27">
        <v>1245617.43</v>
      </c>
      <c r="P166" s="2">
        <f t="shared" si="29"/>
        <v>0</v>
      </c>
      <c r="Q166" s="26">
        <f t="shared" si="23"/>
        <v>395.32491978405972</v>
      </c>
      <c r="R166">
        <v>365</v>
      </c>
      <c r="S166" s="53" t="str">
        <f t="shared" si="24"/>
        <v>-</v>
      </c>
      <c r="T166" s="35">
        <f t="shared" si="30"/>
        <v>1245617.43</v>
      </c>
      <c r="U166" s="35">
        <f t="shared" si="31"/>
        <v>1245617.43</v>
      </c>
      <c r="V166" s="35">
        <f t="shared" si="32"/>
        <v>695396.85486409208</v>
      </c>
      <c r="X166" s="35">
        <v>694835.44265765173</v>
      </c>
      <c r="Y166" s="2">
        <f t="shared" si="33"/>
        <v>561.41220644034911</v>
      </c>
      <c r="Z166" s="2">
        <v>765.76867080340162</v>
      </c>
      <c r="AA166" s="2">
        <f t="shared" si="25"/>
        <v>-204.35646436305251</v>
      </c>
    </row>
    <row r="167" spans="2:27" x14ac:dyDescent="0.3">
      <c r="B167">
        <v>854</v>
      </c>
      <c r="C167" s="7">
        <v>7</v>
      </c>
      <c r="D167" s="12" t="s">
        <v>277</v>
      </c>
      <c r="E167" s="32">
        <v>797.14233540437692</v>
      </c>
      <c r="F167" s="32">
        <v>797.14233540437692</v>
      </c>
      <c r="G167" s="32">
        <f t="shared" si="26"/>
        <v>0</v>
      </c>
      <c r="H167" s="2">
        <v>692311.91</v>
      </c>
      <c r="I167" s="2">
        <v>692311.91</v>
      </c>
      <c r="J167" s="2">
        <f t="shared" si="27"/>
        <v>0</v>
      </c>
      <c r="K167" s="2">
        <v>771.72</v>
      </c>
      <c r="L167" s="2">
        <v>771.72</v>
      </c>
      <c r="M167" s="2">
        <f t="shared" si="28"/>
        <v>0</v>
      </c>
      <c r="N167" s="2">
        <v>691540.19000000006</v>
      </c>
      <c r="O167" s="27">
        <v>691540.19000000006</v>
      </c>
      <c r="P167" s="2">
        <f t="shared" si="29"/>
        <v>0</v>
      </c>
      <c r="Q167" s="26">
        <f t="shared" si="23"/>
        <v>867.52410364604873</v>
      </c>
      <c r="R167">
        <v>181</v>
      </c>
      <c r="S167" s="53">
        <f t="shared" si="24"/>
        <v>45108</v>
      </c>
      <c r="T167" s="35">
        <f t="shared" si="30"/>
        <v>342928.14901369868</v>
      </c>
      <c r="U167" s="35">
        <f t="shared" si="31"/>
        <v>342928.14901369868</v>
      </c>
      <c r="V167" s="35">
        <f t="shared" si="32"/>
        <v>191448.15296016753</v>
      </c>
      <c r="X167" s="35">
        <v>191293.59182112801</v>
      </c>
      <c r="Y167" s="2">
        <f t="shared" si="33"/>
        <v>154.56113903952064</v>
      </c>
      <c r="Z167" s="2">
        <v>210.82206023024628</v>
      </c>
      <c r="AA167" s="2">
        <f t="shared" si="25"/>
        <v>-56.260921190725639</v>
      </c>
    </row>
    <row r="168" spans="2:27" x14ac:dyDescent="0.3">
      <c r="B168">
        <v>855</v>
      </c>
      <c r="C168" s="7">
        <v>7</v>
      </c>
      <c r="D168" s="12" t="s">
        <v>278</v>
      </c>
      <c r="E168" s="32">
        <v>192.57100061772678</v>
      </c>
      <c r="F168" s="32">
        <v>192.57100061772678</v>
      </c>
      <c r="G168" s="32">
        <f t="shared" si="26"/>
        <v>0</v>
      </c>
      <c r="H168" s="2">
        <v>169064.43</v>
      </c>
      <c r="I168" s="2">
        <v>169064.43</v>
      </c>
      <c r="J168" s="2">
        <f t="shared" si="27"/>
        <v>0</v>
      </c>
      <c r="K168" s="2">
        <v>691</v>
      </c>
      <c r="L168" s="2">
        <v>691</v>
      </c>
      <c r="M168" s="2">
        <f t="shared" si="28"/>
        <v>0</v>
      </c>
      <c r="N168" s="2">
        <v>168373.43</v>
      </c>
      <c r="O168" s="27">
        <v>168373.43</v>
      </c>
      <c r="P168" s="2">
        <f t="shared" si="29"/>
        <v>0</v>
      </c>
      <c r="Q168" s="26">
        <f t="shared" si="23"/>
        <v>874.34468045496919</v>
      </c>
      <c r="R168">
        <v>181</v>
      </c>
      <c r="S168" s="53">
        <f t="shared" si="24"/>
        <v>45108</v>
      </c>
      <c r="T168" s="35">
        <f t="shared" si="30"/>
        <v>83494.769397260272</v>
      </c>
      <c r="U168" s="35">
        <f t="shared" si="31"/>
        <v>83494.769397260272</v>
      </c>
      <c r="V168" s="35">
        <f t="shared" si="32"/>
        <v>46613.027915366787</v>
      </c>
      <c r="X168" s="35">
        <v>46575.39598955668</v>
      </c>
      <c r="Y168" s="2">
        <f t="shared" si="33"/>
        <v>37.631925810106623</v>
      </c>
      <c r="Z168" s="2">
        <v>51.330109101298149</v>
      </c>
      <c r="AA168" s="2">
        <f t="shared" si="25"/>
        <v>-13.698183291191526</v>
      </c>
    </row>
    <row r="169" spans="2:27" x14ac:dyDescent="0.3">
      <c r="B169">
        <v>862</v>
      </c>
      <c r="C169" s="7">
        <v>7</v>
      </c>
      <c r="D169" s="12" t="s">
        <v>279</v>
      </c>
      <c r="E169" s="32">
        <v>11.634808712767381</v>
      </c>
      <c r="F169" s="32">
        <v>11.634808712767381</v>
      </c>
      <c r="G169" s="32">
        <f t="shared" si="26"/>
        <v>0</v>
      </c>
      <c r="H169" s="2">
        <v>12850.73</v>
      </c>
      <c r="I169" s="2">
        <v>12850.73</v>
      </c>
      <c r="J169" s="2">
        <f t="shared" si="27"/>
        <v>0</v>
      </c>
      <c r="K169" s="2">
        <v>11900</v>
      </c>
      <c r="L169" s="2">
        <v>11900</v>
      </c>
      <c r="M169" s="2">
        <f t="shared" si="28"/>
        <v>0</v>
      </c>
      <c r="N169" s="2">
        <v>950.72999999999956</v>
      </c>
      <c r="O169" s="27">
        <v>950.72999999999956</v>
      </c>
      <c r="P169" s="2">
        <f t="shared" si="29"/>
        <v>0</v>
      </c>
      <c r="Q169" s="26">
        <f t="shared" si="23"/>
        <v>81.714278547332043</v>
      </c>
      <c r="R169">
        <v>273</v>
      </c>
      <c r="S169" s="53">
        <f t="shared" si="24"/>
        <v>45200</v>
      </c>
      <c r="T169" s="35">
        <f t="shared" si="30"/>
        <v>711.09394520547914</v>
      </c>
      <c r="U169" s="35">
        <f t="shared" si="31"/>
        <v>711.09394520547914</v>
      </c>
      <c r="V169" s="35">
        <f t="shared" si="32"/>
        <v>396.9858490249203</v>
      </c>
      <c r="X169" s="35">
        <v>396.66535188739698</v>
      </c>
      <c r="Y169" s="2">
        <f t="shared" si="33"/>
        <v>0.32049713752331854</v>
      </c>
      <c r="Z169" s="2">
        <v>0.43715947779918451</v>
      </c>
      <c r="AA169" s="2">
        <f t="shared" si="25"/>
        <v>-0.11666234027586597</v>
      </c>
    </row>
    <row r="170" spans="2:27" x14ac:dyDescent="0.3">
      <c r="B170">
        <v>958</v>
      </c>
      <c r="C170" s="7">
        <v>7</v>
      </c>
      <c r="D170" s="12" t="s">
        <v>122</v>
      </c>
      <c r="E170" s="32">
        <v>388.07263932750806</v>
      </c>
      <c r="F170" s="32">
        <v>388.07263932750806</v>
      </c>
      <c r="G170" s="32">
        <f t="shared" si="26"/>
        <v>0</v>
      </c>
      <c r="H170" s="2">
        <v>208154.84</v>
      </c>
      <c r="I170" s="2">
        <v>208154.84</v>
      </c>
      <c r="J170" s="2">
        <f t="shared" si="27"/>
        <v>0</v>
      </c>
      <c r="K170" s="2">
        <v>172.88</v>
      </c>
      <c r="L170" s="2">
        <v>172.88</v>
      </c>
      <c r="M170" s="2">
        <f t="shared" si="28"/>
        <v>0</v>
      </c>
      <c r="N170" s="2">
        <v>207981.96</v>
      </c>
      <c r="O170" s="27">
        <v>207981.96</v>
      </c>
      <c r="P170" s="2">
        <f t="shared" si="29"/>
        <v>0</v>
      </c>
      <c r="Q170" s="26">
        <f t="shared" si="23"/>
        <v>535.93564431754942</v>
      </c>
      <c r="R170">
        <v>365</v>
      </c>
      <c r="S170" s="53" t="str">
        <f t="shared" si="24"/>
        <v>-</v>
      </c>
      <c r="T170" s="35">
        <f t="shared" si="30"/>
        <v>207981.95999999996</v>
      </c>
      <c r="U170" s="35">
        <f t="shared" si="31"/>
        <v>207981.95999999996</v>
      </c>
      <c r="V170" s="35">
        <f t="shared" si="32"/>
        <v>116111.09267511565</v>
      </c>
      <c r="X170" s="35">
        <v>116017.35313017096</v>
      </c>
      <c r="Y170" s="2">
        <f t="shared" si="33"/>
        <v>93.73954494469217</v>
      </c>
      <c r="Z170" s="2">
        <v>127.8611435778439</v>
      </c>
      <c r="AA170" s="2">
        <f t="shared" si="25"/>
        <v>-34.121598633151734</v>
      </c>
    </row>
    <row r="171" spans="2:27" x14ac:dyDescent="0.3">
      <c r="B171">
        <v>967</v>
      </c>
      <c r="C171" s="7">
        <v>7</v>
      </c>
      <c r="D171" s="12" t="s">
        <v>123</v>
      </c>
      <c r="E171" s="32">
        <v>67.422224848344314</v>
      </c>
      <c r="F171" s="32">
        <v>67.422224848344314</v>
      </c>
      <c r="G171" s="32">
        <f t="shared" si="26"/>
        <v>0</v>
      </c>
      <c r="H171" s="2">
        <v>97769.37</v>
      </c>
      <c r="I171" s="2">
        <v>97769.37</v>
      </c>
      <c r="J171" s="2">
        <f t="shared" si="27"/>
        <v>0</v>
      </c>
      <c r="K171" s="2">
        <v>0</v>
      </c>
      <c r="L171" s="2">
        <v>0</v>
      </c>
      <c r="M171" s="2">
        <f t="shared" si="28"/>
        <v>0</v>
      </c>
      <c r="N171" s="2">
        <v>97769.37</v>
      </c>
      <c r="O171" s="27">
        <v>97769.37</v>
      </c>
      <c r="P171" s="2">
        <f t="shared" si="29"/>
        <v>0</v>
      </c>
      <c r="Q171" s="26">
        <f t="shared" si="23"/>
        <v>1450.1059586793051</v>
      </c>
      <c r="R171">
        <v>365</v>
      </c>
      <c r="S171" s="53" t="str">
        <f t="shared" si="24"/>
        <v>-</v>
      </c>
      <c r="T171" s="35">
        <f t="shared" si="30"/>
        <v>97769.37</v>
      </c>
      <c r="U171" s="35">
        <f t="shared" si="31"/>
        <v>97769.37</v>
      </c>
      <c r="V171" s="35">
        <f t="shared" si="32"/>
        <v>54582.178093031114</v>
      </c>
      <c r="X171" s="35">
        <v>54538.112462274825</v>
      </c>
      <c r="Y171" s="2">
        <f t="shared" si="33"/>
        <v>44.065630756289465</v>
      </c>
      <c r="Z171" s="2">
        <v>60.10571039471688</v>
      </c>
      <c r="AA171" s="2">
        <f t="shared" si="25"/>
        <v>-16.040079638427414</v>
      </c>
    </row>
    <row r="172" spans="2:27" x14ac:dyDescent="0.3">
      <c r="B172">
        <v>971</v>
      </c>
      <c r="C172" s="7">
        <v>7</v>
      </c>
      <c r="D172" s="12" t="s">
        <v>124</v>
      </c>
      <c r="E172" s="32">
        <v>862.20999999999992</v>
      </c>
      <c r="F172" s="32">
        <v>862.20999999999992</v>
      </c>
      <c r="G172" s="32">
        <f t="shared" si="26"/>
        <v>0</v>
      </c>
      <c r="H172" s="2">
        <v>624409.48</v>
      </c>
      <c r="I172" s="2">
        <v>624409.48</v>
      </c>
      <c r="J172" s="2">
        <f t="shared" si="27"/>
        <v>0</v>
      </c>
      <c r="K172" s="2">
        <v>213937.14</v>
      </c>
      <c r="L172" s="2">
        <v>213937.14</v>
      </c>
      <c r="M172" s="2">
        <f t="shared" si="28"/>
        <v>0</v>
      </c>
      <c r="N172" s="2">
        <v>410472.33999999997</v>
      </c>
      <c r="O172" s="27">
        <v>410472.33999999997</v>
      </c>
      <c r="P172" s="2">
        <f t="shared" si="29"/>
        <v>0</v>
      </c>
      <c r="Q172" s="26">
        <f t="shared" si="23"/>
        <v>476.07002934319945</v>
      </c>
      <c r="R172">
        <v>365</v>
      </c>
      <c r="S172" s="53" t="str">
        <f t="shared" si="24"/>
        <v>-</v>
      </c>
      <c r="T172" s="35">
        <f t="shared" si="30"/>
        <v>410472.33999999997</v>
      </c>
      <c r="U172" s="35">
        <f t="shared" si="31"/>
        <v>410472.33999999997</v>
      </c>
      <c r="V172" s="35">
        <f t="shared" si="32"/>
        <v>229156.37447743825</v>
      </c>
      <c r="X172" s="35">
        <v>228971.37049745853</v>
      </c>
      <c r="Y172" s="2">
        <f t="shared" si="33"/>
        <v>185.00397997972323</v>
      </c>
      <c r="Z172" s="2">
        <v>252.34622656443389</v>
      </c>
      <c r="AA172" s="2">
        <f t="shared" si="25"/>
        <v>-67.342246584710665</v>
      </c>
    </row>
    <row r="173" spans="2:27" x14ac:dyDescent="0.3">
      <c r="B173">
        <v>975</v>
      </c>
      <c r="C173" s="7">
        <v>7</v>
      </c>
      <c r="D173" s="12" t="s">
        <v>125</v>
      </c>
      <c r="E173" s="32">
        <v>29.613483714622859</v>
      </c>
      <c r="F173" s="32">
        <v>29.613483714622859</v>
      </c>
      <c r="G173" s="32">
        <f t="shared" si="26"/>
        <v>0</v>
      </c>
      <c r="H173" s="2">
        <v>94343.1</v>
      </c>
      <c r="I173" s="2">
        <v>94343.1</v>
      </c>
      <c r="J173" s="2">
        <f t="shared" si="27"/>
        <v>0</v>
      </c>
      <c r="K173" s="2">
        <v>0</v>
      </c>
      <c r="L173" s="2">
        <v>0</v>
      </c>
      <c r="M173" s="2">
        <f t="shared" si="28"/>
        <v>0</v>
      </c>
      <c r="N173" s="2">
        <v>94343.1</v>
      </c>
      <c r="O173" s="27">
        <v>94343.1</v>
      </c>
      <c r="P173" s="2">
        <f t="shared" si="29"/>
        <v>0</v>
      </c>
      <c r="Q173" s="26">
        <f t="shared" si="23"/>
        <v>3185.8156544214444</v>
      </c>
      <c r="R173">
        <v>365</v>
      </c>
      <c r="S173" s="53" t="str">
        <f t="shared" si="24"/>
        <v>-</v>
      </c>
      <c r="T173" s="35">
        <f t="shared" si="30"/>
        <v>94343.1</v>
      </c>
      <c r="U173" s="35">
        <f t="shared" si="31"/>
        <v>94343.1</v>
      </c>
      <c r="V173" s="35">
        <f t="shared" si="32"/>
        <v>52669.377802563766</v>
      </c>
      <c r="X173" s="35">
        <v>52626.856425889215</v>
      </c>
      <c r="Y173" s="2">
        <f t="shared" si="33"/>
        <v>42.521376674550993</v>
      </c>
      <c r="Z173" s="2">
        <v>57.999341167276725</v>
      </c>
      <c r="AA173" s="2">
        <f t="shared" si="25"/>
        <v>-15.477964492725732</v>
      </c>
    </row>
    <row r="174" spans="2:27" x14ac:dyDescent="0.3">
      <c r="B174">
        <v>977</v>
      </c>
      <c r="C174" s="7">
        <v>7</v>
      </c>
      <c r="D174" s="12" t="s">
        <v>280</v>
      </c>
      <c r="E174" s="32">
        <v>49.671683350660736</v>
      </c>
      <c r="F174" s="32">
        <v>49.671683350660736</v>
      </c>
      <c r="G174" s="32">
        <f t="shared" si="26"/>
        <v>0</v>
      </c>
      <c r="H174" s="2">
        <v>70714.649999999994</v>
      </c>
      <c r="I174" s="2">
        <v>70714.649999999994</v>
      </c>
      <c r="J174" s="2">
        <f t="shared" si="27"/>
        <v>0</v>
      </c>
      <c r="K174" s="2">
        <v>0</v>
      </c>
      <c r="L174" s="2">
        <v>0</v>
      </c>
      <c r="M174" s="2">
        <f t="shared" si="28"/>
        <v>0</v>
      </c>
      <c r="N174" s="2">
        <v>70714.649999999994</v>
      </c>
      <c r="O174" s="27">
        <v>70714.649999999994</v>
      </c>
      <c r="P174" s="2">
        <f t="shared" si="29"/>
        <v>0</v>
      </c>
      <c r="Q174" s="26">
        <f t="shared" si="23"/>
        <v>1423.6411015262954</v>
      </c>
      <c r="R174">
        <v>365</v>
      </c>
      <c r="S174" s="53" t="str">
        <f t="shared" si="24"/>
        <v>-</v>
      </c>
      <c r="T174" s="35">
        <f t="shared" si="30"/>
        <v>70714.649999999994</v>
      </c>
      <c r="U174" s="35">
        <f t="shared" si="31"/>
        <v>70714.649999999994</v>
      </c>
      <c r="V174" s="35">
        <f t="shared" si="32"/>
        <v>39478.208973693523</v>
      </c>
      <c r="X174" s="35">
        <v>39446.337175235989</v>
      </c>
      <c r="Y174" s="2">
        <f t="shared" si="33"/>
        <v>31.871798457534169</v>
      </c>
      <c r="Z174" s="2">
        <v>43.473270550515736</v>
      </c>
      <c r="AA174" s="2">
        <f t="shared" si="25"/>
        <v>-11.601472092981567</v>
      </c>
    </row>
    <row r="175" spans="2:27" x14ac:dyDescent="0.3">
      <c r="B175">
        <v>981</v>
      </c>
      <c r="C175" s="7">
        <v>7</v>
      </c>
      <c r="D175" s="12" t="s">
        <v>126</v>
      </c>
      <c r="E175" s="32">
        <v>113.39990030452914</v>
      </c>
      <c r="F175" s="32">
        <v>113.39990030452914</v>
      </c>
      <c r="G175" s="32">
        <f t="shared" si="26"/>
        <v>0</v>
      </c>
      <c r="H175" s="2">
        <v>311878.34000000003</v>
      </c>
      <c r="I175" s="2">
        <v>311878.34000000003</v>
      </c>
      <c r="J175" s="2">
        <f t="shared" si="27"/>
        <v>0</v>
      </c>
      <c r="K175" s="2">
        <v>27077.84</v>
      </c>
      <c r="L175" s="2">
        <v>27077.84</v>
      </c>
      <c r="M175" s="2">
        <f t="shared" si="28"/>
        <v>0</v>
      </c>
      <c r="N175" s="2">
        <v>284800.5</v>
      </c>
      <c r="O175" s="27">
        <v>284800.5</v>
      </c>
      <c r="P175" s="2">
        <f t="shared" si="29"/>
        <v>0</v>
      </c>
      <c r="Q175" s="26">
        <f t="shared" si="23"/>
        <v>2511.4704619244289</v>
      </c>
      <c r="R175">
        <v>365</v>
      </c>
      <c r="S175" s="53" t="str">
        <f t="shared" si="24"/>
        <v>-</v>
      </c>
      <c r="T175" s="35">
        <f t="shared" si="30"/>
        <v>284800.5</v>
      </c>
      <c r="U175" s="35">
        <f t="shared" si="31"/>
        <v>284800.5</v>
      </c>
      <c r="V175" s="35">
        <f t="shared" si="32"/>
        <v>158996.94978073714</v>
      </c>
      <c r="X175" s="35">
        <v>158868.58735319765</v>
      </c>
      <c r="Y175" s="2">
        <f t="shared" si="33"/>
        <v>128.36242753948318</v>
      </c>
      <c r="Z175" s="2">
        <v>175.08690475625917</v>
      </c>
      <c r="AA175" s="2">
        <f t="shared" si="25"/>
        <v>-46.724477216775995</v>
      </c>
    </row>
    <row r="176" spans="2:27" x14ac:dyDescent="0.3">
      <c r="B176">
        <v>983</v>
      </c>
      <c r="C176" s="7">
        <v>7</v>
      </c>
      <c r="D176" s="12" t="s">
        <v>127</v>
      </c>
      <c r="E176" s="32">
        <v>80.432040576823979</v>
      </c>
      <c r="F176" s="32">
        <v>80.432040576823979</v>
      </c>
      <c r="G176" s="32">
        <f t="shared" si="26"/>
        <v>0</v>
      </c>
      <c r="H176" s="2">
        <v>50032.29</v>
      </c>
      <c r="I176" s="2">
        <v>50032.29</v>
      </c>
      <c r="J176" s="2">
        <f t="shared" si="27"/>
        <v>0</v>
      </c>
      <c r="K176" s="2">
        <v>0</v>
      </c>
      <c r="L176" s="2">
        <v>0</v>
      </c>
      <c r="M176" s="2">
        <f t="shared" si="28"/>
        <v>0</v>
      </c>
      <c r="N176" s="2">
        <v>50032.29</v>
      </c>
      <c r="O176" s="27">
        <v>50032.29</v>
      </c>
      <c r="P176" s="2">
        <f t="shared" si="29"/>
        <v>0</v>
      </c>
      <c r="Q176" s="26">
        <f t="shared" si="23"/>
        <v>622.04427043240412</v>
      </c>
      <c r="R176">
        <v>365</v>
      </c>
      <c r="S176" s="53" t="str">
        <f t="shared" si="24"/>
        <v>-</v>
      </c>
      <c r="T176" s="35">
        <f t="shared" si="30"/>
        <v>50032.29</v>
      </c>
      <c r="U176" s="35">
        <f t="shared" si="31"/>
        <v>50032.29</v>
      </c>
      <c r="V176" s="35">
        <f t="shared" si="32"/>
        <v>27931.768029007242</v>
      </c>
      <c r="X176" s="35">
        <v>27909.21797660298</v>
      </c>
      <c r="Y176" s="2">
        <f t="shared" si="33"/>
        <v>22.550052404261805</v>
      </c>
      <c r="Z176" s="2">
        <v>30.758368731683731</v>
      </c>
      <c r="AA176" s="2">
        <f t="shared" si="25"/>
        <v>-8.208316327421926</v>
      </c>
    </row>
    <row r="177" spans="2:27" x14ac:dyDescent="0.3">
      <c r="B177">
        <v>984</v>
      </c>
      <c r="C177" s="7">
        <v>7</v>
      </c>
      <c r="D177" s="12" t="s">
        <v>128</v>
      </c>
      <c r="E177" s="32">
        <v>42.564447259151251</v>
      </c>
      <c r="F177" s="32">
        <v>42.564447259151251</v>
      </c>
      <c r="G177" s="32">
        <f t="shared" si="26"/>
        <v>0</v>
      </c>
      <c r="H177" s="2">
        <v>16251.96</v>
      </c>
      <c r="I177" s="2">
        <v>16251.96</v>
      </c>
      <c r="J177" s="2">
        <f t="shared" si="27"/>
        <v>0</v>
      </c>
      <c r="K177" s="2">
        <v>0</v>
      </c>
      <c r="L177" s="2">
        <v>0</v>
      </c>
      <c r="M177" s="2">
        <f t="shared" si="28"/>
        <v>0</v>
      </c>
      <c r="N177" s="2">
        <v>16251.96</v>
      </c>
      <c r="O177" s="27">
        <v>16251.96</v>
      </c>
      <c r="P177" s="2">
        <f t="shared" si="29"/>
        <v>0</v>
      </c>
      <c r="Q177" s="26">
        <f t="shared" si="23"/>
        <v>381.82006454943138</v>
      </c>
      <c r="R177">
        <v>365</v>
      </c>
      <c r="S177" s="53" t="str">
        <f t="shared" si="24"/>
        <v>-</v>
      </c>
      <c r="T177" s="35">
        <f t="shared" si="30"/>
        <v>16251.96</v>
      </c>
      <c r="U177" s="35">
        <f t="shared" si="31"/>
        <v>16251.96</v>
      </c>
      <c r="V177" s="35">
        <f t="shared" si="32"/>
        <v>9073.0601524876129</v>
      </c>
      <c r="X177" s="35">
        <v>9065.7352319278725</v>
      </c>
      <c r="Y177" s="2">
        <f t="shared" si="33"/>
        <v>7.3249205597403488</v>
      </c>
      <c r="Z177" s="2">
        <v>9.9912232338865579</v>
      </c>
      <c r="AA177" s="2">
        <f t="shared" si="25"/>
        <v>-2.666302674146209</v>
      </c>
    </row>
    <row r="178" spans="2:27" x14ac:dyDescent="0.3">
      <c r="B178">
        <v>188</v>
      </c>
      <c r="C178" s="7">
        <v>8</v>
      </c>
      <c r="D178" s="12" t="s">
        <v>129</v>
      </c>
      <c r="E178" s="32">
        <v>197.78</v>
      </c>
      <c r="F178" s="32">
        <v>197.78</v>
      </c>
      <c r="G178" s="32">
        <f t="shared" si="26"/>
        <v>0</v>
      </c>
      <c r="H178" s="2">
        <v>162358.01</v>
      </c>
      <c r="I178" s="2">
        <v>162358.01</v>
      </c>
      <c r="J178" s="2">
        <f t="shared" si="27"/>
        <v>0</v>
      </c>
      <c r="K178" s="2">
        <v>42285</v>
      </c>
      <c r="L178" s="2">
        <v>42285</v>
      </c>
      <c r="M178" s="2">
        <f t="shared" si="28"/>
        <v>0</v>
      </c>
      <c r="N178" s="2">
        <v>120073.01000000001</v>
      </c>
      <c r="O178" s="27">
        <v>120073.01000000001</v>
      </c>
      <c r="P178" s="2">
        <f t="shared" si="29"/>
        <v>0</v>
      </c>
      <c r="Q178" s="26">
        <f t="shared" si="23"/>
        <v>607.10390332692896</v>
      </c>
      <c r="R178">
        <v>365</v>
      </c>
      <c r="S178" s="53" t="str">
        <f t="shared" si="24"/>
        <v>-</v>
      </c>
      <c r="T178" s="35">
        <f t="shared" si="30"/>
        <v>120073.01000000001</v>
      </c>
      <c r="U178" s="35">
        <f t="shared" si="31"/>
        <v>120073.01000000001</v>
      </c>
      <c r="V178" s="35">
        <f t="shared" si="32"/>
        <v>67033.738848744819</v>
      </c>
      <c r="X178" s="35">
        <v>66979.620744859567</v>
      </c>
      <c r="Y178" s="2">
        <f t="shared" si="33"/>
        <v>54.118103885251912</v>
      </c>
      <c r="Z178" s="2">
        <v>73.817327096214285</v>
      </c>
      <c r="AA178" s="2">
        <f t="shared" si="25"/>
        <v>-19.699223210962373</v>
      </c>
    </row>
    <row r="179" spans="2:27" x14ac:dyDescent="0.3">
      <c r="B179">
        <v>232</v>
      </c>
      <c r="C179" s="7">
        <v>8</v>
      </c>
      <c r="D179" s="12" t="s">
        <v>130</v>
      </c>
      <c r="E179" s="32">
        <v>111.60992973333414</v>
      </c>
      <c r="F179" s="32">
        <v>111.60992973333414</v>
      </c>
      <c r="G179" s="32">
        <f t="shared" si="26"/>
        <v>0</v>
      </c>
      <c r="H179" s="2">
        <v>148685.21</v>
      </c>
      <c r="I179" s="2">
        <v>148685.21</v>
      </c>
      <c r="J179" s="2">
        <f t="shared" si="27"/>
        <v>0</v>
      </c>
      <c r="K179" s="2">
        <v>0</v>
      </c>
      <c r="L179" s="2">
        <v>0</v>
      </c>
      <c r="M179" s="2">
        <f t="shared" si="28"/>
        <v>0</v>
      </c>
      <c r="N179" s="2">
        <v>148685.21</v>
      </c>
      <c r="O179" s="27">
        <v>148685.21</v>
      </c>
      <c r="P179" s="2">
        <f t="shared" si="29"/>
        <v>0</v>
      </c>
      <c r="Q179" s="26">
        <f t="shared" si="23"/>
        <v>1332.1862163630833</v>
      </c>
      <c r="R179">
        <v>365</v>
      </c>
      <c r="S179" s="53" t="str">
        <f t="shared" si="24"/>
        <v>-</v>
      </c>
      <c r="T179" s="35">
        <f t="shared" si="30"/>
        <v>148685.21</v>
      </c>
      <c r="U179" s="35">
        <f t="shared" si="31"/>
        <v>148685.21</v>
      </c>
      <c r="V179" s="35">
        <f t="shared" si="32"/>
        <v>83007.209845166537</v>
      </c>
      <c r="X179" s="35">
        <v>82940.195937203534</v>
      </c>
      <c r="Y179" s="2">
        <f t="shared" si="33"/>
        <v>67.013907963002566</v>
      </c>
      <c r="Z179" s="2">
        <v>91.407259474392049</v>
      </c>
      <c r="AA179" s="2">
        <f t="shared" si="25"/>
        <v>-24.393351511389483</v>
      </c>
    </row>
    <row r="180" spans="2:27" x14ac:dyDescent="0.3">
      <c r="B180">
        <v>245</v>
      </c>
      <c r="C180" s="7">
        <v>8</v>
      </c>
      <c r="D180" s="12" t="s">
        <v>131</v>
      </c>
      <c r="E180" s="32">
        <v>233.43</v>
      </c>
      <c r="F180" s="32">
        <v>233.43</v>
      </c>
      <c r="G180" s="32">
        <f t="shared" si="26"/>
        <v>0</v>
      </c>
      <c r="H180" s="2">
        <v>637892.26</v>
      </c>
      <c r="I180" s="2">
        <v>637892.26</v>
      </c>
      <c r="J180" s="2">
        <f t="shared" si="27"/>
        <v>0</v>
      </c>
      <c r="K180" s="2">
        <v>0</v>
      </c>
      <c r="L180" s="2">
        <v>0</v>
      </c>
      <c r="M180" s="2">
        <f t="shared" si="28"/>
        <v>0</v>
      </c>
      <c r="N180" s="2">
        <v>637892.26</v>
      </c>
      <c r="O180" s="27">
        <v>637892.26</v>
      </c>
      <c r="P180" s="2">
        <f t="shared" si="29"/>
        <v>0</v>
      </c>
      <c r="Q180" s="26">
        <f t="shared" si="23"/>
        <v>2732.6918562309902</v>
      </c>
      <c r="R180">
        <v>365</v>
      </c>
      <c r="S180" s="53" t="str">
        <f t="shared" si="24"/>
        <v>-</v>
      </c>
      <c r="T180" s="35">
        <f t="shared" si="30"/>
        <v>637892.26</v>
      </c>
      <c r="U180" s="35">
        <f t="shared" si="31"/>
        <v>637892.26</v>
      </c>
      <c r="V180" s="35">
        <f t="shared" si="32"/>
        <v>356119.19090289838</v>
      </c>
      <c r="X180" s="35">
        <v>355831.6864954193</v>
      </c>
      <c r="Y180" s="2">
        <f t="shared" si="33"/>
        <v>287.50440747907851</v>
      </c>
      <c r="Z180" s="2">
        <v>392.1572517301538</v>
      </c>
      <c r="AA180" s="2">
        <f t="shared" si="25"/>
        <v>-104.65284425107529</v>
      </c>
    </row>
    <row r="181" spans="2:27" x14ac:dyDescent="0.3">
      <c r="B181">
        <v>372</v>
      </c>
      <c r="C181" s="7">
        <v>8</v>
      </c>
      <c r="D181" s="12" t="s">
        <v>132</v>
      </c>
      <c r="E181" s="32">
        <v>146.49000000000004</v>
      </c>
      <c r="F181" s="32">
        <v>146.49000000000004</v>
      </c>
      <c r="G181" s="32">
        <f t="shared" si="26"/>
        <v>0</v>
      </c>
      <c r="H181" s="2">
        <v>96345.53</v>
      </c>
      <c r="I181" s="2">
        <v>96345.53</v>
      </c>
      <c r="J181" s="2">
        <f t="shared" si="27"/>
        <v>0</v>
      </c>
      <c r="K181" s="2">
        <v>0</v>
      </c>
      <c r="L181" s="2">
        <v>0</v>
      </c>
      <c r="M181" s="2">
        <f t="shared" si="28"/>
        <v>0</v>
      </c>
      <c r="N181" s="2">
        <v>96345.53</v>
      </c>
      <c r="O181" s="27">
        <v>96345.53</v>
      </c>
      <c r="P181" s="2">
        <f t="shared" si="29"/>
        <v>0</v>
      </c>
      <c r="Q181" s="26">
        <f t="shared" si="23"/>
        <v>657.69356270052549</v>
      </c>
      <c r="R181">
        <v>365</v>
      </c>
      <c r="S181" s="53" t="str">
        <f t="shared" si="24"/>
        <v>-</v>
      </c>
      <c r="T181" s="35">
        <f t="shared" si="30"/>
        <v>96345.530000000013</v>
      </c>
      <c r="U181" s="35">
        <f t="shared" si="31"/>
        <v>96345.530000000013</v>
      </c>
      <c r="V181" s="35">
        <f t="shared" si="32"/>
        <v>53787.28406378677</v>
      </c>
      <c r="X181" s="35">
        <v>53743.860171927809</v>
      </c>
      <c r="Y181" s="2">
        <f t="shared" si="33"/>
        <v>43.423891858961724</v>
      </c>
      <c r="Z181" s="2">
        <v>59.230375771119725</v>
      </c>
      <c r="AA181" s="2">
        <f t="shared" si="25"/>
        <v>-15.806483912158001</v>
      </c>
    </row>
    <row r="182" spans="2:27" x14ac:dyDescent="0.3">
      <c r="B182">
        <v>375</v>
      </c>
      <c r="C182" s="7">
        <v>8</v>
      </c>
      <c r="D182" s="12" t="s">
        <v>133</v>
      </c>
      <c r="E182" s="32">
        <v>196.14000000000001</v>
      </c>
      <c r="F182" s="32">
        <v>196.14000000000001</v>
      </c>
      <c r="G182" s="32">
        <f t="shared" si="26"/>
        <v>0</v>
      </c>
      <c r="H182" s="2">
        <v>237583.99</v>
      </c>
      <c r="I182" s="2">
        <v>219492.04</v>
      </c>
      <c r="J182" s="2">
        <f t="shared" si="27"/>
        <v>-18091.949999999983</v>
      </c>
      <c r="K182" s="2">
        <v>0</v>
      </c>
      <c r="L182" s="2">
        <v>0</v>
      </c>
      <c r="M182" s="2">
        <f t="shared" si="28"/>
        <v>0</v>
      </c>
      <c r="N182" s="2">
        <v>237583.99</v>
      </c>
      <c r="O182" s="27">
        <v>219492.04</v>
      </c>
      <c r="P182" s="2">
        <f t="shared" si="29"/>
        <v>-18091.949999999983</v>
      </c>
      <c r="Q182" s="26">
        <f t="shared" si="23"/>
        <v>1211.2980014275515</v>
      </c>
      <c r="R182">
        <v>365</v>
      </c>
      <c r="S182" s="53" t="str">
        <f t="shared" si="24"/>
        <v>-</v>
      </c>
      <c r="T182" s="35">
        <f t="shared" si="30"/>
        <v>237583.99</v>
      </c>
      <c r="U182" s="35">
        <f t="shared" si="31"/>
        <v>219492.04000000004</v>
      </c>
      <c r="V182" s="35">
        <f t="shared" si="32"/>
        <v>122536.88059238503</v>
      </c>
      <c r="X182" s="35">
        <v>132530.0793679654</v>
      </c>
      <c r="Y182" s="2">
        <f t="shared" si="33"/>
        <v>-9993.1987755803711</v>
      </c>
      <c r="Z182" s="2">
        <v>-9957.1888288905175</v>
      </c>
      <c r="AA182" s="2">
        <f t="shared" si="25"/>
        <v>-36.009946689853678</v>
      </c>
    </row>
    <row r="183" spans="2:27" x14ac:dyDescent="0.3">
      <c r="B183">
        <v>404</v>
      </c>
      <c r="C183" s="7">
        <v>8</v>
      </c>
      <c r="D183" s="12" t="s">
        <v>134</v>
      </c>
      <c r="E183" s="32">
        <v>684.34</v>
      </c>
      <c r="F183" s="32">
        <v>684.34</v>
      </c>
      <c r="G183" s="32">
        <f t="shared" si="26"/>
        <v>0</v>
      </c>
      <c r="H183" s="2">
        <v>381998.94</v>
      </c>
      <c r="I183" s="2">
        <v>381998.94</v>
      </c>
      <c r="J183" s="2">
        <f t="shared" si="27"/>
        <v>0</v>
      </c>
      <c r="K183" s="2">
        <v>85544.09</v>
      </c>
      <c r="L183" s="2">
        <v>85544.09</v>
      </c>
      <c r="M183" s="2">
        <f t="shared" si="28"/>
        <v>0</v>
      </c>
      <c r="N183" s="2">
        <v>296454.84999999998</v>
      </c>
      <c r="O183" s="27">
        <v>296454.84999999998</v>
      </c>
      <c r="P183" s="2">
        <f t="shared" si="29"/>
        <v>0</v>
      </c>
      <c r="Q183" s="26">
        <f t="shared" si="23"/>
        <v>433.19819095771101</v>
      </c>
      <c r="R183">
        <v>365</v>
      </c>
      <c r="S183" s="53" t="str">
        <f t="shared" si="24"/>
        <v>-</v>
      </c>
      <c r="T183" s="35">
        <f t="shared" si="30"/>
        <v>296454.84999999998</v>
      </c>
      <c r="U183" s="35">
        <f t="shared" si="31"/>
        <v>296454.84999999998</v>
      </c>
      <c r="V183" s="35">
        <f t="shared" si="32"/>
        <v>165503.28000725404</v>
      </c>
      <c r="X183" s="35">
        <v>165369.66484786404</v>
      </c>
      <c r="Y183" s="2">
        <f t="shared" si="33"/>
        <v>133.61515938999946</v>
      </c>
      <c r="Z183" s="2">
        <v>182.25165365397697</v>
      </c>
      <c r="AA183" s="2">
        <f t="shared" si="25"/>
        <v>-48.636494263977511</v>
      </c>
    </row>
    <row r="184" spans="2:27" x14ac:dyDescent="0.3">
      <c r="B184">
        <v>413</v>
      </c>
      <c r="C184" s="7">
        <v>8</v>
      </c>
      <c r="D184" s="12" t="s">
        <v>135</v>
      </c>
      <c r="E184" s="32">
        <v>97.210000000000008</v>
      </c>
      <c r="F184" s="32">
        <v>97.210000000000008</v>
      </c>
      <c r="G184" s="32">
        <f t="shared" si="26"/>
        <v>0</v>
      </c>
      <c r="H184" s="2">
        <v>52037.84</v>
      </c>
      <c r="I184" s="2">
        <v>52037.84</v>
      </c>
      <c r="J184" s="2">
        <f t="shared" si="27"/>
        <v>0</v>
      </c>
      <c r="K184" s="2">
        <v>0</v>
      </c>
      <c r="L184" s="2">
        <v>0</v>
      </c>
      <c r="M184" s="2">
        <f t="shared" si="28"/>
        <v>0</v>
      </c>
      <c r="N184" s="2">
        <v>52037.84</v>
      </c>
      <c r="O184" s="27">
        <v>52037.84</v>
      </c>
      <c r="P184" s="2">
        <f t="shared" si="29"/>
        <v>0</v>
      </c>
      <c r="Q184" s="26">
        <f t="shared" si="23"/>
        <v>535.31365085896505</v>
      </c>
      <c r="R184">
        <v>365</v>
      </c>
      <c r="S184" s="53" t="str">
        <f t="shared" si="24"/>
        <v>-</v>
      </c>
      <c r="T184" s="35">
        <f t="shared" si="30"/>
        <v>52037.84</v>
      </c>
      <c r="U184" s="35">
        <f t="shared" si="31"/>
        <v>52037.84</v>
      </c>
      <c r="V184" s="35">
        <f t="shared" si="32"/>
        <v>29051.416107689536</v>
      </c>
      <c r="X184" s="35">
        <v>29027.962133885725</v>
      </c>
      <c r="Y184" s="2">
        <f t="shared" si="33"/>
        <v>23.453973803811095</v>
      </c>
      <c r="Z184" s="2">
        <v>31.991321419038286</v>
      </c>
      <c r="AA184" s="2">
        <f t="shared" si="25"/>
        <v>-8.5373476152271905</v>
      </c>
    </row>
    <row r="185" spans="2:27" x14ac:dyDescent="0.3">
      <c r="B185">
        <v>537</v>
      </c>
      <c r="C185" s="7">
        <v>8</v>
      </c>
      <c r="D185" s="12" t="s">
        <v>136</v>
      </c>
      <c r="E185" s="32">
        <v>11.846855238351052</v>
      </c>
      <c r="F185" s="32">
        <v>11.846855238351052</v>
      </c>
      <c r="G185" s="32">
        <f t="shared" si="26"/>
        <v>0</v>
      </c>
      <c r="H185" s="2">
        <v>10378.780000000001</v>
      </c>
      <c r="I185" s="2">
        <v>10378.780000000001</v>
      </c>
      <c r="J185" s="2">
        <f t="shared" si="27"/>
        <v>0</v>
      </c>
      <c r="K185" s="2">
        <v>0</v>
      </c>
      <c r="L185" s="2">
        <v>0</v>
      </c>
      <c r="M185" s="2">
        <f t="shared" si="28"/>
        <v>0</v>
      </c>
      <c r="N185" s="2">
        <v>10378.780000000001</v>
      </c>
      <c r="O185" s="27">
        <v>10378.780000000001</v>
      </c>
      <c r="P185" s="2">
        <f t="shared" si="29"/>
        <v>0</v>
      </c>
      <c r="Q185" s="26">
        <f t="shared" si="23"/>
        <v>876.07890796212757</v>
      </c>
      <c r="R185">
        <v>365</v>
      </c>
      <c r="S185" s="53" t="str">
        <f t="shared" si="24"/>
        <v>-</v>
      </c>
      <c r="T185" s="35">
        <f t="shared" si="30"/>
        <v>10378.780000000001</v>
      </c>
      <c r="U185" s="35">
        <f t="shared" si="31"/>
        <v>10378.780000000001</v>
      </c>
      <c r="V185" s="35">
        <f t="shared" si="32"/>
        <v>5794.211605826953</v>
      </c>
      <c r="X185" s="35">
        <v>5789.533786105083</v>
      </c>
      <c r="Y185" s="2">
        <f t="shared" si="33"/>
        <v>4.677819721870037</v>
      </c>
      <c r="Z185" s="2">
        <v>6.3805662748009127</v>
      </c>
      <c r="AA185" s="2">
        <f t="shared" si="25"/>
        <v>-1.7027465529308756</v>
      </c>
    </row>
    <row r="186" spans="2:27" x14ac:dyDescent="0.3">
      <c r="B186">
        <v>545</v>
      </c>
      <c r="C186" s="7">
        <v>8</v>
      </c>
      <c r="D186" s="12" t="s">
        <v>137</v>
      </c>
      <c r="E186" s="32">
        <v>13.284389435241188</v>
      </c>
      <c r="F186" s="32">
        <v>13.284389435241188</v>
      </c>
      <c r="G186" s="32">
        <f t="shared" si="26"/>
        <v>0</v>
      </c>
      <c r="H186" s="2">
        <v>9315.41</v>
      </c>
      <c r="I186" s="2">
        <v>9315.41</v>
      </c>
      <c r="J186" s="2">
        <f t="shared" si="27"/>
        <v>0</v>
      </c>
      <c r="K186" s="2">
        <v>0</v>
      </c>
      <c r="L186" s="2">
        <v>0</v>
      </c>
      <c r="M186" s="2">
        <f t="shared" si="28"/>
        <v>0</v>
      </c>
      <c r="N186" s="2">
        <v>9315.41</v>
      </c>
      <c r="O186" s="27">
        <v>9315.41</v>
      </c>
      <c r="P186" s="2">
        <f t="shared" si="29"/>
        <v>0</v>
      </c>
      <c r="Q186" s="26">
        <f t="shared" si="23"/>
        <v>701.22981906024438</v>
      </c>
      <c r="R186">
        <v>365</v>
      </c>
      <c r="S186" s="53" t="str">
        <f t="shared" si="24"/>
        <v>-</v>
      </c>
      <c r="T186" s="35">
        <f t="shared" si="30"/>
        <v>9315.41</v>
      </c>
      <c r="U186" s="35">
        <f t="shared" si="31"/>
        <v>9315.41</v>
      </c>
      <c r="V186" s="35">
        <f t="shared" si="32"/>
        <v>5200.5589033620954</v>
      </c>
      <c r="X186" s="35">
        <v>5196.3603551112119</v>
      </c>
      <c r="Y186" s="2">
        <f t="shared" si="33"/>
        <v>4.1985482508835048</v>
      </c>
      <c r="Z186" s="2">
        <v>5.726837921407423</v>
      </c>
      <c r="AA186" s="2">
        <f t="shared" si="25"/>
        <v>-1.5282896705239182</v>
      </c>
    </row>
    <row r="187" spans="2:27" x14ac:dyDescent="0.3">
      <c r="B187">
        <v>605</v>
      </c>
      <c r="C187" s="7">
        <v>8</v>
      </c>
      <c r="D187" s="12" t="s">
        <v>139</v>
      </c>
      <c r="E187" s="32">
        <v>12.671726311369493</v>
      </c>
      <c r="F187" s="32">
        <v>12.671726311369493</v>
      </c>
      <c r="G187" s="32">
        <f t="shared" si="26"/>
        <v>0</v>
      </c>
      <c r="H187" s="2">
        <v>10474.06</v>
      </c>
      <c r="I187" s="2">
        <v>10474.06</v>
      </c>
      <c r="J187" s="2">
        <f t="shared" si="27"/>
        <v>0</v>
      </c>
      <c r="K187" s="2">
        <v>0</v>
      </c>
      <c r="L187" s="2">
        <v>0</v>
      </c>
      <c r="M187" s="2">
        <f t="shared" si="28"/>
        <v>0</v>
      </c>
      <c r="N187" s="2">
        <v>10474.06</v>
      </c>
      <c r="O187" s="27">
        <v>10474.06</v>
      </c>
      <c r="P187" s="2">
        <f t="shared" si="29"/>
        <v>0</v>
      </c>
      <c r="Q187" s="26">
        <f t="shared" si="23"/>
        <v>826.56930418409729</v>
      </c>
      <c r="R187">
        <v>365</v>
      </c>
      <c r="S187" s="53" t="str">
        <f t="shared" si="24"/>
        <v>-</v>
      </c>
      <c r="T187" s="35">
        <f t="shared" si="30"/>
        <v>10474.06</v>
      </c>
      <c r="U187" s="35">
        <f t="shared" si="31"/>
        <v>10474.06</v>
      </c>
      <c r="V187" s="35">
        <f t="shared" si="32"/>
        <v>5847.4040313146479</v>
      </c>
      <c r="X187" s="35">
        <v>5842.6832679459239</v>
      </c>
      <c r="Y187" s="2">
        <f t="shared" si="33"/>
        <v>4.720763368723965</v>
      </c>
      <c r="Z187" s="2">
        <v>6.4391415943146058</v>
      </c>
      <c r="AA187" s="2">
        <f t="shared" si="25"/>
        <v>-1.7183782255906408</v>
      </c>
    </row>
    <row r="188" spans="2:27" x14ac:dyDescent="0.3">
      <c r="B188">
        <v>607</v>
      </c>
      <c r="C188" s="7">
        <v>8</v>
      </c>
      <c r="D188" s="12" t="s">
        <v>140</v>
      </c>
      <c r="E188" s="32">
        <v>19.000478509528218</v>
      </c>
      <c r="F188" s="32">
        <v>19.000478509528218</v>
      </c>
      <c r="G188" s="32">
        <f t="shared" si="26"/>
        <v>0</v>
      </c>
      <c r="H188" s="2">
        <v>15679</v>
      </c>
      <c r="I188" s="2">
        <v>15679</v>
      </c>
      <c r="J188" s="2">
        <f t="shared" si="27"/>
        <v>0</v>
      </c>
      <c r="K188" s="2">
        <v>0</v>
      </c>
      <c r="L188" s="2">
        <v>0</v>
      </c>
      <c r="M188" s="2">
        <f t="shared" si="28"/>
        <v>0</v>
      </c>
      <c r="N188" s="2">
        <v>15679</v>
      </c>
      <c r="O188" s="27">
        <v>15679</v>
      </c>
      <c r="P188" s="2">
        <f t="shared" si="29"/>
        <v>0</v>
      </c>
      <c r="Q188" s="26">
        <f t="shared" si="23"/>
        <v>825.1897441497282</v>
      </c>
      <c r="R188">
        <v>365</v>
      </c>
      <c r="S188" s="53" t="str">
        <f t="shared" si="24"/>
        <v>-</v>
      </c>
      <c r="T188" s="35">
        <f t="shared" si="30"/>
        <v>15679</v>
      </c>
      <c r="U188" s="35">
        <f t="shared" si="31"/>
        <v>15679</v>
      </c>
      <c r="V188" s="35">
        <f t="shared" si="32"/>
        <v>8753.1910077832636</v>
      </c>
      <c r="X188" s="35">
        <v>8746.1243260134233</v>
      </c>
      <c r="Y188" s="2">
        <f t="shared" si="33"/>
        <v>7.0666817698402156</v>
      </c>
      <c r="Z188" s="2">
        <v>9.6389844107488898</v>
      </c>
      <c r="AA188" s="2">
        <f t="shared" si="25"/>
        <v>-2.5723026409086742</v>
      </c>
    </row>
    <row r="189" spans="2:27" x14ac:dyDescent="0.3">
      <c r="B189">
        <v>610</v>
      </c>
      <c r="C189" s="7">
        <v>8</v>
      </c>
      <c r="D189" s="12" t="s">
        <v>281</v>
      </c>
      <c r="E189" s="32">
        <v>56.849114366530806</v>
      </c>
      <c r="F189" s="32">
        <v>56.849114366530806</v>
      </c>
      <c r="G189" s="32">
        <f t="shared" si="26"/>
        <v>0</v>
      </c>
      <c r="H189" s="2">
        <v>49648</v>
      </c>
      <c r="I189" s="2">
        <v>49648</v>
      </c>
      <c r="J189" s="2">
        <f t="shared" si="27"/>
        <v>0</v>
      </c>
      <c r="K189" s="2">
        <v>0</v>
      </c>
      <c r="L189" s="2">
        <v>0</v>
      </c>
      <c r="M189" s="2">
        <f t="shared" si="28"/>
        <v>0</v>
      </c>
      <c r="N189" s="2">
        <v>49648</v>
      </c>
      <c r="O189" s="27">
        <v>49648</v>
      </c>
      <c r="P189" s="2">
        <f t="shared" si="29"/>
        <v>0</v>
      </c>
      <c r="Q189" s="26">
        <f t="shared" si="23"/>
        <v>873.32934827969154</v>
      </c>
      <c r="R189">
        <v>365</v>
      </c>
      <c r="S189" s="53" t="str">
        <f t="shared" si="24"/>
        <v>-</v>
      </c>
      <c r="T189" s="35">
        <f t="shared" si="30"/>
        <v>49648</v>
      </c>
      <c r="U189" s="35">
        <f t="shared" si="31"/>
        <v>49648</v>
      </c>
      <c r="V189" s="35">
        <f t="shared" si="32"/>
        <v>27717.228595855828</v>
      </c>
      <c r="X189" s="35">
        <v>27694.851746789616</v>
      </c>
      <c r="Y189" s="2">
        <f t="shared" si="33"/>
        <v>22.376849066211435</v>
      </c>
      <c r="Z189" s="2">
        <v>30.522118631601188</v>
      </c>
      <c r="AA189" s="2">
        <f t="shared" si="25"/>
        <v>-8.1452695653897536</v>
      </c>
    </row>
    <row r="190" spans="2:27" x14ac:dyDescent="0.3">
      <c r="B190">
        <v>611</v>
      </c>
      <c r="C190" s="7">
        <v>8</v>
      </c>
      <c r="D190" s="12" t="s">
        <v>141</v>
      </c>
      <c r="E190" s="32">
        <v>14.442605687190882</v>
      </c>
      <c r="F190" s="32">
        <v>14.442605687190882</v>
      </c>
      <c r="G190" s="32">
        <f t="shared" si="26"/>
        <v>0</v>
      </c>
      <c r="H190" s="2">
        <v>28586.57</v>
      </c>
      <c r="I190" s="2">
        <v>28586.57</v>
      </c>
      <c r="J190" s="2">
        <f t="shared" si="27"/>
        <v>0</v>
      </c>
      <c r="K190" s="2">
        <v>0</v>
      </c>
      <c r="L190" s="2">
        <v>0</v>
      </c>
      <c r="M190" s="2">
        <f t="shared" si="28"/>
        <v>0</v>
      </c>
      <c r="N190" s="2">
        <v>28586.57</v>
      </c>
      <c r="O190" s="27">
        <v>28586.57</v>
      </c>
      <c r="P190" s="2">
        <f t="shared" si="29"/>
        <v>0</v>
      </c>
      <c r="Q190" s="26">
        <f t="shared" si="23"/>
        <v>1979.3221956723066</v>
      </c>
      <c r="R190">
        <v>365</v>
      </c>
      <c r="S190" s="53" t="str">
        <f t="shared" si="24"/>
        <v>-</v>
      </c>
      <c r="T190" s="35">
        <f t="shared" si="30"/>
        <v>28586.570000000003</v>
      </c>
      <c r="U190" s="35">
        <f t="shared" si="31"/>
        <v>28586.570000000003</v>
      </c>
      <c r="V190" s="35">
        <f t="shared" si="32"/>
        <v>15959.162412613487</v>
      </c>
      <c r="X190" s="35">
        <v>15946.278160232512</v>
      </c>
      <c r="Y190" s="2">
        <f t="shared" si="33"/>
        <v>12.884252380974431</v>
      </c>
      <c r="Z190" s="2">
        <v>17.57417581394111</v>
      </c>
      <c r="AA190" s="2">
        <f t="shared" si="25"/>
        <v>-4.6899234329666797</v>
      </c>
    </row>
    <row r="191" spans="2:27" x14ac:dyDescent="0.3">
      <c r="B191">
        <v>616</v>
      </c>
      <c r="C191" s="7">
        <v>8</v>
      </c>
      <c r="D191" s="12" t="s">
        <v>142</v>
      </c>
      <c r="E191" s="32">
        <v>180.31</v>
      </c>
      <c r="F191" s="32">
        <v>180.31</v>
      </c>
      <c r="G191" s="32">
        <f t="shared" si="26"/>
        <v>0</v>
      </c>
      <c r="H191" s="2">
        <v>194901.43</v>
      </c>
      <c r="I191" s="2">
        <v>194901.43</v>
      </c>
      <c r="J191" s="2">
        <f t="shared" si="27"/>
        <v>0</v>
      </c>
      <c r="K191" s="2">
        <v>0</v>
      </c>
      <c r="L191" s="2">
        <v>0</v>
      </c>
      <c r="M191" s="2">
        <f t="shared" si="28"/>
        <v>0</v>
      </c>
      <c r="N191" s="2">
        <v>194901.43</v>
      </c>
      <c r="O191" s="27">
        <v>194901.43</v>
      </c>
      <c r="P191" s="2">
        <f t="shared" si="29"/>
        <v>0</v>
      </c>
      <c r="Q191" s="26">
        <f t="shared" si="23"/>
        <v>1080.9241306638567</v>
      </c>
      <c r="R191">
        <v>365</v>
      </c>
      <c r="S191" s="53" t="str">
        <f t="shared" si="24"/>
        <v>-</v>
      </c>
      <c r="T191" s="35">
        <f t="shared" si="30"/>
        <v>194901.43000000002</v>
      </c>
      <c r="U191" s="35">
        <f t="shared" si="31"/>
        <v>194901.43000000002</v>
      </c>
      <c r="V191" s="35">
        <f t="shared" si="32"/>
        <v>108808.56205625994</v>
      </c>
      <c r="X191" s="35">
        <v>108720.71803672444</v>
      </c>
      <c r="Y191" s="2">
        <f t="shared" si="33"/>
        <v>87.844019535492407</v>
      </c>
      <c r="Z191" s="2">
        <v>119.81962149389437</v>
      </c>
      <c r="AA191" s="2">
        <f t="shared" si="25"/>
        <v>-31.975601958401967</v>
      </c>
    </row>
    <row r="192" spans="2:27" x14ac:dyDescent="0.3">
      <c r="B192">
        <v>638</v>
      </c>
      <c r="C192" s="7">
        <v>8</v>
      </c>
      <c r="D192" s="12" t="s">
        <v>144</v>
      </c>
      <c r="E192" s="32">
        <v>14.741014951441617</v>
      </c>
      <c r="F192" s="32">
        <v>14.741014951441617</v>
      </c>
      <c r="G192" s="32">
        <f t="shared" si="26"/>
        <v>0</v>
      </c>
      <c r="H192" s="2">
        <v>18897.990000000002</v>
      </c>
      <c r="I192" s="2">
        <v>18897.990000000002</v>
      </c>
      <c r="J192" s="2">
        <f t="shared" si="27"/>
        <v>0</v>
      </c>
      <c r="K192" s="2">
        <v>0</v>
      </c>
      <c r="L192" s="2">
        <v>0</v>
      </c>
      <c r="M192" s="2">
        <f t="shared" si="28"/>
        <v>0</v>
      </c>
      <c r="N192" s="2">
        <v>18897.990000000002</v>
      </c>
      <c r="O192" s="27">
        <v>18897.990000000002</v>
      </c>
      <c r="P192" s="2">
        <f t="shared" si="29"/>
        <v>0</v>
      </c>
      <c r="Q192" s="26">
        <f t="shared" si="23"/>
        <v>1282.0005991617184</v>
      </c>
      <c r="R192">
        <v>365</v>
      </c>
      <c r="S192" s="53" t="str">
        <f t="shared" si="24"/>
        <v>-</v>
      </c>
      <c r="T192" s="35">
        <f t="shared" si="30"/>
        <v>18897.990000000002</v>
      </c>
      <c r="U192" s="35">
        <f t="shared" si="31"/>
        <v>18897.990000000002</v>
      </c>
      <c r="V192" s="35">
        <f t="shared" si="32"/>
        <v>10550.272092172847</v>
      </c>
      <c r="X192" s="35">
        <v>10541.754579485836</v>
      </c>
      <c r="Y192" s="2">
        <f t="shared" si="33"/>
        <v>8.5175126870108215</v>
      </c>
      <c r="Z192" s="2">
        <v>11.617924038808269</v>
      </c>
      <c r="AA192" s="2">
        <f t="shared" si="25"/>
        <v>-3.1004113517974474</v>
      </c>
    </row>
    <row r="193" spans="2:27" x14ac:dyDescent="0.3">
      <c r="B193">
        <v>639</v>
      </c>
      <c r="C193" s="7">
        <v>8</v>
      </c>
      <c r="D193" s="12" t="s">
        <v>145</v>
      </c>
      <c r="E193" s="32">
        <v>7.0282668016038246</v>
      </c>
      <c r="F193" s="32">
        <v>7.0282668016038246</v>
      </c>
      <c r="G193" s="32">
        <f t="shared" si="26"/>
        <v>0</v>
      </c>
      <c r="H193" s="2">
        <v>39204.06</v>
      </c>
      <c r="I193" s="2">
        <v>39204.06</v>
      </c>
      <c r="J193" s="2">
        <f t="shared" si="27"/>
        <v>0</v>
      </c>
      <c r="K193" s="2">
        <v>0</v>
      </c>
      <c r="L193" s="2">
        <v>0</v>
      </c>
      <c r="M193" s="2">
        <f t="shared" si="28"/>
        <v>0</v>
      </c>
      <c r="N193" s="2">
        <v>39204.06</v>
      </c>
      <c r="O193" s="27">
        <v>39204.06</v>
      </c>
      <c r="P193" s="2">
        <f t="shared" si="29"/>
        <v>0</v>
      </c>
      <c r="Q193" s="26">
        <f t="shared" si="23"/>
        <v>5578.0551744355771</v>
      </c>
      <c r="R193">
        <v>365</v>
      </c>
      <c r="S193" s="53" t="str">
        <f t="shared" si="24"/>
        <v>-</v>
      </c>
      <c r="T193" s="35">
        <f t="shared" si="30"/>
        <v>39204.06</v>
      </c>
      <c r="U193" s="35">
        <f t="shared" si="31"/>
        <v>39204.06</v>
      </c>
      <c r="V193" s="35">
        <f t="shared" si="32"/>
        <v>21886.639802321293</v>
      </c>
      <c r="X193" s="35">
        <v>21868.970141239224</v>
      </c>
      <c r="Y193" s="2">
        <f t="shared" si="33"/>
        <v>17.669661082069069</v>
      </c>
      <c r="Z193" s="2">
        <v>24.101493920406938</v>
      </c>
      <c r="AA193" s="2">
        <f t="shared" si="25"/>
        <v>-6.4318328383378685</v>
      </c>
    </row>
    <row r="194" spans="2:27" x14ac:dyDescent="0.3">
      <c r="B194">
        <v>645</v>
      </c>
      <c r="C194" s="7">
        <v>8</v>
      </c>
      <c r="D194" s="12" t="s">
        <v>282</v>
      </c>
      <c r="E194" s="32">
        <v>13.645927492434376</v>
      </c>
      <c r="F194" s="32">
        <v>13.645927492434376</v>
      </c>
      <c r="G194" s="32">
        <f t="shared" si="26"/>
        <v>0</v>
      </c>
      <c r="H194" s="2">
        <v>10787.41</v>
      </c>
      <c r="I194" s="2">
        <v>10787.41</v>
      </c>
      <c r="J194" s="2">
        <f t="shared" si="27"/>
        <v>0</v>
      </c>
      <c r="K194" s="2">
        <v>0</v>
      </c>
      <c r="L194" s="2">
        <v>0</v>
      </c>
      <c r="M194" s="2">
        <f t="shared" si="28"/>
        <v>0</v>
      </c>
      <c r="N194" s="2">
        <v>10787.41</v>
      </c>
      <c r="O194" s="27">
        <v>10787.41</v>
      </c>
      <c r="P194" s="2">
        <f t="shared" si="29"/>
        <v>0</v>
      </c>
      <c r="Q194" s="26">
        <f t="shared" si="23"/>
        <v>790.52230095614925</v>
      </c>
      <c r="R194">
        <v>365</v>
      </c>
      <c r="S194" s="53" t="str">
        <f t="shared" si="24"/>
        <v>-</v>
      </c>
      <c r="T194" s="35">
        <f t="shared" si="30"/>
        <v>10787.41</v>
      </c>
      <c r="U194" s="35">
        <f t="shared" si="31"/>
        <v>10787.41</v>
      </c>
      <c r="V194" s="35">
        <f t="shared" si="32"/>
        <v>6022.3394482601734</v>
      </c>
      <c r="X194" s="35">
        <v>6017.477454919348</v>
      </c>
      <c r="Y194" s="2">
        <f t="shared" si="33"/>
        <v>4.8619933408253928</v>
      </c>
      <c r="Z194" s="2">
        <v>6.6317798853469867</v>
      </c>
      <c r="AA194" s="2">
        <f t="shared" si="25"/>
        <v>-1.7697865445215939</v>
      </c>
    </row>
    <row r="195" spans="2:27" x14ac:dyDescent="0.3">
      <c r="B195">
        <v>714</v>
      </c>
      <c r="C195" s="7">
        <v>8</v>
      </c>
      <c r="D195" s="12" t="s">
        <v>146</v>
      </c>
      <c r="E195" s="32">
        <v>53.909701908931218</v>
      </c>
      <c r="F195" s="32">
        <v>53.909701908931218</v>
      </c>
      <c r="G195" s="32">
        <f t="shared" si="26"/>
        <v>0</v>
      </c>
      <c r="H195" s="2">
        <v>106378.43</v>
      </c>
      <c r="I195" s="2">
        <v>89160.86</v>
      </c>
      <c r="J195" s="2">
        <f t="shared" si="27"/>
        <v>-17217.569999999992</v>
      </c>
      <c r="K195" s="2">
        <v>0</v>
      </c>
      <c r="L195" s="2">
        <v>0</v>
      </c>
      <c r="M195" s="2">
        <f t="shared" si="28"/>
        <v>0</v>
      </c>
      <c r="N195" s="2">
        <v>106378.43</v>
      </c>
      <c r="O195" s="27">
        <v>89160.86</v>
      </c>
      <c r="P195" s="2">
        <f t="shared" si="29"/>
        <v>-17217.569999999992</v>
      </c>
      <c r="Q195" s="26">
        <f t="shared" si="23"/>
        <v>1973.2706031226687</v>
      </c>
      <c r="R195">
        <v>365</v>
      </c>
      <c r="S195" s="53" t="str">
        <f t="shared" si="24"/>
        <v>-</v>
      </c>
      <c r="T195" s="35">
        <f t="shared" si="30"/>
        <v>106378.43</v>
      </c>
      <c r="U195" s="35">
        <f t="shared" si="31"/>
        <v>89160.86</v>
      </c>
      <c r="V195" s="35">
        <f t="shared" si="32"/>
        <v>49776.263664661172</v>
      </c>
      <c r="X195" s="35">
        <v>59340.453752542635</v>
      </c>
      <c r="Y195" s="2">
        <f t="shared" si="33"/>
        <v>-9564.1900878814631</v>
      </c>
      <c r="Z195" s="2">
        <v>-9549.5623236335086</v>
      </c>
      <c r="AA195" s="2">
        <f t="shared" si="25"/>
        <v>-14.627764247954474</v>
      </c>
    </row>
    <row r="196" spans="2:27" x14ac:dyDescent="0.3">
      <c r="B196">
        <v>749</v>
      </c>
      <c r="C196" s="7">
        <v>8</v>
      </c>
      <c r="D196" s="12" t="s">
        <v>147</v>
      </c>
      <c r="E196" s="32">
        <v>23.936469206960343</v>
      </c>
      <c r="F196" s="32">
        <v>23.936469206960343</v>
      </c>
      <c r="G196" s="32">
        <f t="shared" si="26"/>
        <v>0</v>
      </c>
      <c r="H196" s="2">
        <v>13380.73</v>
      </c>
      <c r="I196" s="2">
        <v>13380.73</v>
      </c>
      <c r="J196" s="2">
        <f t="shared" si="27"/>
        <v>0</v>
      </c>
      <c r="K196" s="2">
        <v>1145.08</v>
      </c>
      <c r="L196" s="2">
        <v>0</v>
      </c>
      <c r="M196" s="2">
        <f t="shared" si="28"/>
        <v>-1145.08</v>
      </c>
      <c r="N196" s="2">
        <v>12235.65</v>
      </c>
      <c r="O196" s="27">
        <v>13380.73</v>
      </c>
      <c r="P196" s="2">
        <f t="shared" si="29"/>
        <v>1145.08</v>
      </c>
      <c r="Q196" s="26">
        <f t="shared" si="23"/>
        <v>511.17188145869352</v>
      </c>
      <c r="R196">
        <v>365</v>
      </c>
      <c r="S196" s="53" t="str">
        <f t="shared" si="24"/>
        <v>-</v>
      </c>
      <c r="T196" s="35">
        <f t="shared" si="30"/>
        <v>12235.65</v>
      </c>
      <c r="U196" s="35">
        <f t="shared" si="31"/>
        <v>13380.730000000001</v>
      </c>
      <c r="V196" s="35">
        <f t="shared" si="32"/>
        <v>7470.1247218302042</v>
      </c>
      <c r="X196" s="35">
        <v>6825.3406537142764</v>
      </c>
      <c r="Y196" s="2">
        <f t="shared" si="33"/>
        <v>644.78406811592777</v>
      </c>
      <c r="Z196" s="2">
        <v>646.9793157156646</v>
      </c>
      <c r="AA196" s="2">
        <f t="shared" si="25"/>
        <v>-2.195247599736831</v>
      </c>
    </row>
    <row r="197" spans="2:27" x14ac:dyDescent="0.3">
      <c r="B197">
        <v>764</v>
      </c>
      <c r="C197" s="7">
        <v>8</v>
      </c>
      <c r="D197" s="12" t="s">
        <v>283</v>
      </c>
      <c r="E197" s="32">
        <v>10.239778837470297</v>
      </c>
      <c r="F197" s="32">
        <v>10.239778837470297</v>
      </c>
      <c r="G197" s="32">
        <f t="shared" si="26"/>
        <v>0</v>
      </c>
      <c r="H197" s="2">
        <v>10062.030000000001</v>
      </c>
      <c r="I197" s="2">
        <v>10062.030000000001</v>
      </c>
      <c r="J197" s="2">
        <f t="shared" si="27"/>
        <v>0</v>
      </c>
      <c r="K197" s="2">
        <v>0</v>
      </c>
      <c r="L197" s="2">
        <v>0</v>
      </c>
      <c r="M197" s="2">
        <f t="shared" si="28"/>
        <v>0</v>
      </c>
      <c r="N197" s="2">
        <v>10062.030000000001</v>
      </c>
      <c r="O197" s="27">
        <v>10062.030000000001</v>
      </c>
      <c r="P197" s="2">
        <f t="shared" si="29"/>
        <v>0</v>
      </c>
      <c r="Q197" s="26">
        <f t="shared" si="23"/>
        <v>982.64134018013533</v>
      </c>
      <c r="R197">
        <v>273</v>
      </c>
      <c r="S197" s="53">
        <f t="shared" si="24"/>
        <v>45200</v>
      </c>
      <c r="T197" s="35">
        <f t="shared" si="30"/>
        <v>7525.8470958904118</v>
      </c>
      <c r="U197" s="35">
        <f t="shared" si="31"/>
        <v>7525.8470958904118</v>
      </c>
      <c r="V197" s="35">
        <f t="shared" si="32"/>
        <v>4201.4909832068206</v>
      </c>
      <c r="X197" s="35">
        <v>4198.0990088159069</v>
      </c>
      <c r="Y197" s="2">
        <f t="shared" si="33"/>
        <v>3.3919743909136741</v>
      </c>
      <c r="Z197" s="2">
        <v>4.626667697873927</v>
      </c>
      <c r="AA197" s="2">
        <f t="shared" si="25"/>
        <v>-1.2346933069602528</v>
      </c>
    </row>
    <row r="198" spans="2:27" x14ac:dyDescent="0.3">
      <c r="B198">
        <v>775</v>
      </c>
      <c r="C198" s="7">
        <v>8</v>
      </c>
      <c r="D198" s="12" t="s">
        <v>148</v>
      </c>
      <c r="E198" s="32">
        <v>156.27040259183838</v>
      </c>
      <c r="F198" s="32">
        <v>156.27040259183838</v>
      </c>
      <c r="G198" s="32">
        <f t="shared" si="26"/>
        <v>0</v>
      </c>
      <c r="H198" s="2">
        <v>126293.42</v>
      </c>
      <c r="I198" s="2">
        <v>126293.42</v>
      </c>
      <c r="J198" s="2">
        <f t="shared" si="27"/>
        <v>0</v>
      </c>
      <c r="K198" s="2">
        <v>0</v>
      </c>
      <c r="L198" s="2">
        <v>0</v>
      </c>
      <c r="M198" s="2">
        <f t="shared" si="28"/>
        <v>0</v>
      </c>
      <c r="N198" s="2">
        <v>126293.42</v>
      </c>
      <c r="O198" s="27">
        <v>126293.42</v>
      </c>
      <c r="P198" s="2">
        <f t="shared" si="29"/>
        <v>0</v>
      </c>
      <c r="Q198" s="26">
        <f t="shared" si="23"/>
        <v>808.17235961095548</v>
      </c>
      <c r="R198">
        <v>365</v>
      </c>
      <c r="S198" s="53" t="str">
        <f t="shared" si="24"/>
        <v>-</v>
      </c>
      <c r="T198" s="35">
        <f t="shared" si="30"/>
        <v>126293.42</v>
      </c>
      <c r="U198" s="35">
        <f t="shared" si="31"/>
        <v>126293.42</v>
      </c>
      <c r="V198" s="35">
        <f t="shared" si="32"/>
        <v>70506.437163479495</v>
      </c>
      <c r="X198" s="35">
        <v>70449.515458730151</v>
      </c>
      <c r="Y198" s="2">
        <f t="shared" si="33"/>
        <v>56.921704749343917</v>
      </c>
      <c r="Z198" s="2">
        <v>77.641450766008347</v>
      </c>
      <c r="AA198" s="2">
        <f t="shared" si="25"/>
        <v>-20.71974601666443</v>
      </c>
    </row>
    <row r="199" spans="2:27" x14ac:dyDescent="0.3">
      <c r="B199">
        <v>790</v>
      </c>
      <c r="C199" s="7">
        <v>8</v>
      </c>
      <c r="D199" s="12" t="s">
        <v>149</v>
      </c>
      <c r="E199" s="32">
        <v>11.846855238351052</v>
      </c>
      <c r="F199" s="32">
        <v>11.846855238351052</v>
      </c>
      <c r="G199" s="32">
        <f t="shared" si="26"/>
        <v>0</v>
      </c>
      <c r="H199" s="2">
        <v>10378.780000000001</v>
      </c>
      <c r="I199" s="2">
        <v>10378.780000000001</v>
      </c>
      <c r="J199" s="2">
        <f t="shared" si="27"/>
        <v>0</v>
      </c>
      <c r="K199" s="2">
        <v>0</v>
      </c>
      <c r="L199" s="2">
        <v>0</v>
      </c>
      <c r="M199" s="2">
        <f t="shared" si="28"/>
        <v>0</v>
      </c>
      <c r="N199" s="2">
        <v>10378.780000000001</v>
      </c>
      <c r="O199" s="27">
        <v>10378.780000000001</v>
      </c>
      <c r="P199" s="2">
        <f t="shared" si="29"/>
        <v>0</v>
      </c>
      <c r="Q199" s="26">
        <f t="shared" si="23"/>
        <v>876.07890796212757</v>
      </c>
      <c r="R199">
        <v>365</v>
      </c>
      <c r="S199" s="53" t="str">
        <f t="shared" si="24"/>
        <v>-</v>
      </c>
      <c r="T199" s="35">
        <f t="shared" si="30"/>
        <v>10378.780000000001</v>
      </c>
      <c r="U199" s="35">
        <f t="shared" si="31"/>
        <v>10378.780000000001</v>
      </c>
      <c r="V199" s="35">
        <f t="shared" si="32"/>
        <v>5794.211605826953</v>
      </c>
      <c r="X199" s="35">
        <v>5789.533786105083</v>
      </c>
      <c r="Y199" s="2">
        <f t="shared" si="33"/>
        <v>4.677819721870037</v>
      </c>
      <c r="Z199" s="2">
        <v>6.3805662748009127</v>
      </c>
      <c r="AA199" s="2">
        <f t="shared" si="25"/>
        <v>-1.7027465529308756</v>
      </c>
    </row>
    <row r="200" spans="2:27" x14ac:dyDescent="0.3">
      <c r="B200">
        <v>795</v>
      </c>
      <c r="C200" s="7">
        <v>8</v>
      </c>
      <c r="D200" s="12" t="s">
        <v>150</v>
      </c>
      <c r="E200" s="32">
        <v>246.2</v>
      </c>
      <c r="F200" s="32">
        <v>246.2</v>
      </c>
      <c r="G200" s="32">
        <f t="shared" si="26"/>
        <v>0</v>
      </c>
      <c r="H200" s="2">
        <v>203048.71</v>
      </c>
      <c r="I200" s="2">
        <v>217031.57</v>
      </c>
      <c r="J200" s="2">
        <f t="shared" si="27"/>
        <v>13982.860000000015</v>
      </c>
      <c r="K200" s="2">
        <v>3172.5099999999998</v>
      </c>
      <c r="L200" s="2">
        <v>3172.5099999999998</v>
      </c>
      <c r="M200" s="2">
        <f t="shared" si="28"/>
        <v>0</v>
      </c>
      <c r="N200" s="2">
        <v>199876.19999999998</v>
      </c>
      <c r="O200" s="27">
        <v>213859.06</v>
      </c>
      <c r="P200" s="2">
        <f t="shared" si="29"/>
        <v>13982.860000000015</v>
      </c>
      <c r="Q200" s="26">
        <f t="shared" si="23"/>
        <v>811.84484159220142</v>
      </c>
      <c r="R200">
        <v>365</v>
      </c>
      <c r="S200" s="53" t="str">
        <f t="shared" si="24"/>
        <v>-</v>
      </c>
      <c r="T200" s="35">
        <f t="shared" si="30"/>
        <v>199876.2</v>
      </c>
      <c r="U200" s="35">
        <f t="shared" si="31"/>
        <v>213859.06000000003</v>
      </c>
      <c r="V200" s="35">
        <f t="shared" si="32"/>
        <v>119392.129659097</v>
      </c>
      <c r="X200" s="35">
        <v>111495.76471784707</v>
      </c>
      <c r="Y200" s="2">
        <f t="shared" si="33"/>
        <v>7896.3649412499362</v>
      </c>
      <c r="Z200" s="2">
        <v>7931.4507391209772</v>
      </c>
      <c r="AA200" s="2">
        <f t="shared" si="25"/>
        <v>-35.085797871040995</v>
      </c>
    </row>
    <row r="201" spans="2:27" x14ac:dyDescent="0.3">
      <c r="B201" s="8">
        <v>796</v>
      </c>
      <c r="C201" s="7">
        <v>8</v>
      </c>
      <c r="D201" s="12" t="s">
        <v>151</v>
      </c>
      <c r="E201" s="32">
        <v>36</v>
      </c>
      <c r="F201" s="32">
        <v>36</v>
      </c>
      <c r="G201" s="32">
        <f t="shared" si="26"/>
        <v>0</v>
      </c>
      <c r="H201" s="2">
        <v>25689.16</v>
      </c>
      <c r="I201" s="2">
        <v>25689.16</v>
      </c>
      <c r="J201" s="2">
        <f t="shared" si="27"/>
        <v>0</v>
      </c>
      <c r="K201" s="2">
        <v>0</v>
      </c>
      <c r="L201" s="2">
        <v>0</v>
      </c>
      <c r="M201" s="2">
        <f t="shared" si="28"/>
        <v>0</v>
      </c>
      <c r="N201" s="2">
        <v>25689.16</v>
      </c>
      <c r="O201" s="27">
        <v>25689.16</v>
      </c>
      <c r="P201" s="2">
        <f t="shared" si="29"/>
        <v>0</v>
      </c>
      <c r="Q201" s="26">
        <f t="shared" si="23"/>
        <v>713.58777777777777</v>
      </c>
      <c r="R201">
        <v>365</v>
      </c>
      <c r="S201" s="53" t="str">
        <f t="shared" si="24"/>
        <v>-</v>
      </c>
      <c r="T201" s="35">
        <f t="shared" si="30"/>
        <v>25689.16</v>
      </c>
      <c r="U201" s="35">
        <f t="shared" si="31"/>
        <v>25689.16</v>
      </c>
      <c r="V201" s="35">
        <f t="shared" si="32"/>
        <v>14341.611346993144</v>
      </c>
      <c r="X201" s="35">
        <v>14330.032986214106</v>
      </c>
      <c r="Y201" s="2">
        <f t="shared" si="33"/>
        <v>11.578360779038121</v>
      </c>
      <c r="Z201" s="2">
        <v>15.792934036944644</v>
      </c>
      <c r="AA201" s="2">
        <f t="shared" si="25"/>
        <v>-4.2145732579065225</v>
      </c>
    </row>
    <row r="202" spans="2:27" x14ac:dyDescent="0.3">
      <c r="B202">
        <v>797</v>
      </c>
      <c r="C202" s="7">
        <v>8</v>
      </c>
      <c r="D202" s="12" t="s">
        <v>284</v>
      </c>
      <c r="E202" s="32">
        <v>15.956988688391212</v>
      </c>
      <c r="F202" s="32">
        <v>15.956988688391212</v>
      </c>
      <c r="G202" s="32">
        <f t="shared" si="26"/>
        <v>0</v>
      </c>
      <c r="H202" s="2">
        <v>26562.639999999999</v>
      </c>
      <c r="I202" s="2">
        <v>26562.639999999999</v>
      </c>
      <c r="J202" s="2">
        <f t="shared" si="27"/>
        <v>0</v>
      </c>
      <c r="K202" s="2">
        <v>0</v>
      </c>
      <c r="L202" s="2">
        <v>0</v>
      </c>
      <c r="M202" s="2">
        <f t="shared" si="28"/>
        <v>0</v>
      </c>
      <c r="N202" s="2">
        <v>26562.639999999999</v>
      </c>
      <c r="O202" s="27">
        <v>26562.639999999999</v>
      </c>
      <c r="P202" s="2">
        <f t="shared" si="29"/>
        <v>0</v>
      </c>
      <c r="Q202" s="26">
        <f t="shared" si="23"/>
        <v>1664.6398965817687</v>
      </c>
      <c r="R202">
        <v>365</v>
      </c>
      <c r="S202" s="53" t="str">
        <f t="shared" si="24"/>
        <v>-</v>
      </c>
      <c r="T202" s="35">
        <f t="shared" si="30"/>
        <v>26562.639999999999</v>
      </c>
      <c r="U202" s="35">
        <f t="shared" si="31"/>
        <v>26562.639999999999</v>
      </c>
      <c r="V202" s="35">
        <f t="shared" si="32"/>
        <v>14829.253242616496</v>
      </c>
      <c r="X202" s="35">
        <v>14817.281195684494</v>
      </c>
      <c r="Y202" s="2">
        <f t="shared" si="33"/>
        <v>11.972046932001831</v>
      </c>
      <c r="Z202" s="2">
        <v>16.329923647448595</v>
      </c>
      <c r="AA202" s="2">
        <f t="shared" si="25"/>
        <v>-4.3578767154467641</v>
      </c>
    </row>
    <row r="203" spans="2:27" x14ac:dyDescent="0.3">
      <c r="B203">
        <v>801</v>
      </c>
      <c r="C203" s="7">
        <v>8</v>
      </c>
      <c r="D203" s="12" t="s">
        <v>152</v>
      </c>
      <c r="E203" s="32">
        <v>84.040873190713398</v>
      </c>
      <c r="F203" s="32">
        <v>84.040873190713398</v>
      </c>
      <c r="G203" s="32">
        <f t="shared" si="26"/>
        <v>0</v>
      </c>
      <c r="H203" s="2">
        <v>112734.54</v>
      </c>
      <c r="I203" s="2">
        <v>112734.54</v>
      </c>
      <c r="J203" s="2">
        <f t="shared" si="27"/>
        <v>0</v>
      </c>
      <c r="K203" s="2">
        <v>0</v>
      </c>
      <c r="L203" s="2">
        <v>0</v>
      </c>
      <c r="M203" s="2">
        <f t="shared" si="28"/>
        <v>0</v>
      </c>
      <c r="N203" s="2">
        <v>112734.54</v>
      </c>
      <c r="O203" s="27">
        <v>112734.54</v>
      </c>
      <c r="P203" s="2">
        <f t="shared" si="29"/>
        <v>0</v>
      </c>
      <c r="Q203" s="26">
        <f t="shared" si="23"/>
        <v>1341.4251389817457</v>
      </c>
      <c r="R203">
        <v>365</v>
      </c>
      <c r="S203" s="53" t="str">
        <f t="shared" si="24"/>
        <v>-</v>
      </c>
      <c r="T203" s="35">
        <f t="shared" si="30"/>
        <v>112734.53999999998</v>
      </c>
      <c r="U203" s="35">
        <f t="shared" si="31"/>
        <v>112734.53999999998</v>
      </c>
      <c r="V203" s="35">
        <f t="shared" si="32"/>
        <v>62936.855781273203</v>
      </c>
      <c r="X203" s="35">
        <v>62886.045199051798</v>
      </c>
      <c r="Y203" s="2">
        <f t="shared" si="33"/>
        <v>50.810582221405639</v>
      </c>
      <c r="Z203" s="2">
        <v>69.305853282283351</v>
      </c>
      <c r="AA203" s="2">
        <f t="shared" si="25"/>
        <v>-18.495271060877712</v>
      </c>
    </row>
    <row r="204" spans="2:27" x14ac:dyDescent="0.3">
      <c r="B204">
        <v>809</v>
      </c>
      <c r="C204" s="7">
        <v>8</v>
      </c>
      <c r="D204" s="12" t="s">
        <v>153</v>
      </c>
      <c r="E204" s="32">
        <v>236.78777465897463</v>
      </c>
      <c r="F204" s="32">
        <v>236.78777465897463</v>
      </c>
      <c r="G204" s="32">
        <f t="shared" si="26"/>
        <v>0</v>
      </c>
      <c r="H204" s="2">
        <v>506675.01</v>
      </c>
      <c r="I204" s="2">
        <v>506675.01</v>
      </c>
      <c r="J204" s="2">
        <f t="shared" si="27"/>
        <v>0</v>
      </c>
      <c r="K204" s="2">
        <v>0</v>
      </c>
      <c r="L204" s="2">
        <v>0</v>
      </c>
      <c r="M204" s="2">
        <f t="shared" si="28"/>
        <v>0</v>
      </c>
      <c r="N204" s="2">
        <v>506675.01</v>
      </c>
      <c r="O204" s="27">
        <v>506675.01</v>
      </c>
      <c r="P204" s="2">
        <f t="shared" si="29"/>
        <v>0</v>
      </c>
      <c r="Q204" s="26">
        <f t="shared" si="23"/>
        <v>2139.7853446180702</v>
      </c>
      <c r="R204">
        <v>365</v>
      </c>
      <c r="S204" s="53" t="str">
        <f t="shared" si="24"/>
        <v>-</v>
      </c>
      <c r="T204" s="35">
        <f t="shared" si="30"/>
        <v>506675.01</v>
      </c>
      <c r="U204" s="35">
        <f t="shared" si="31"/>
        <v>506675.01</v>
      </c>
      <c r="V204" s="35">
        <f t="shared" si="32"/>
        <v>282863.90339948313</v>
      </c>
      <c r="X204" s="35">
        <v>282635.5399160721</v>
      </c>
      <c r="Y204" s="2">
        <f t="shared" si="33"/>
        <v>228.36348341102712</v>
      </c>
      <c r="Z204" s="2">
        <v>311.48877624247689</v>
      </c>
      <c r="AA204" s="2">
        <f t="shared" si="25"/>
        <v>-83.125292831449769</v>
      </c>
    </row>
    <row r="205" spans="2:27" x14ac:dyDescent="0.3">
      <c r="B205">
        <v>810</v>
      </c>
      <c r="C205" s="7">
        <v>8</v>
      </c>
      <c r="D205" s="12" t="s">
        <v>154</v>
      </c>
      <c r="E205" s="32">
        <v>152.70999999999998</v>
      </c>
      <c r="F205" s="32">
        <v>152.70999999999998</v>
      </c>
      <c r="G205" s="32">
        <f t="shared" si="26"/>
        <v>0</v>
      </c>
      <c r="H205" s="2">
        <v>170954.99</v>
      </c>
      <c r="I205" s="2">
        <v>170954.99</v>
      </c>
      <c r="J205" s="2">
        <f t="shared" si="27"/>
        <v>0</v>
      </c>
      <c r="K205" s="2">
        <v>0</v>
      </c>
      <c r="L205" s="2">
        <v>0</v>
      </c>
      <c r="M205" s="2">
        <f t="shared" si="28"/>
        <v>0</v>
      </c>
      <c r="N205" s="2">
        <v>170954.99</v>
      </c>
      <c r="O205" s="27">
        <v>170954.99</v>
      </c>
      <c r="P205" s="2">
        <f t="shared" si="29"/>
        <v>0</v>
      </c>
      <c r="Q205" s="26">
        <f t="shared" si="23"/>
        <v>1119.4747560736037</v>
      </c>
      <c r="R205">
        <v>365</v>
      </c>
      <c r="S205" s="53" t="str">
        <f t="shared" si="24"/>
        <v>-</v>
      </c>
      <c r="T205" s="35">
        <f t="shared" si="30"/>
        <v>170954.99</v>
      </c>
      <c r="U205" s="35">
        <f t="shared" si="31"/>
        <v>170954.99</v>
      </c>
      <c r="V205" s="35">
        <f t="shared" si="32"/>
        <v>95439.867415248285</v>
      </c>
      <c r="X205" s="35">
        <v>95362.816295196215</v>
      </c>
      <c r="Y205" s="2">
        <f t="shared" si="33"/>
        <v>77.051120052070473</v>
      </c>
      <c r="Z205" s="2">
        <v>105.09806005163409</v>
      </c>
      <c r="AA205" s="2">
        <f t="shared" si="25"/>
        <v>-28.046939999563619</v>
      </c>
    </row>
    <row r="206" spans="2:27" x14ac:dyDescent="0.3">
      <c r="B206">
        <v>812</v>
      </c>
      <c r="C206" s="7">
        <v>8</v>
      </c>
      <c r="D206" s="12" t="s">
        <v>155</v>
      </c>
      <c r="E206" s="32">
        <v>45.965229448200006</v>
      </c>
      <c r="F206" s="32">
        <v>45.965229448200006</v>
      </c>
      <c r="G206" s="32">
        <f t="shared" si="26"/>
        <v>0</v>
      </c>
      <c r="H206" s="2">
        <v>86772.52</v>
      </c>
      <c r="I206" s="2">
        <v>86772.52</v>
      </c>
      <c r="J206" s="2">
        <f t="shared" si="27"/>
        <v>0</v>
      </c>
      <c r="K206" s="2">
        <v>290.5</v>
      </c>
      <c r="L206" s="2">
        <v>290.5</v>
      </c>
      <c r="M206" s="2">
        <f t="shared" si="28"/>
        <v>0</v>
      </c>
      <c r="N206" s="2">
        <v>86482.02</v>
      </c>
      <c r="O206" s="27">
        <v>86482.02</v>
      </c>
      <c r="P206" s="2">
        <f t="shared" si="29"/>
        <v>0</v>
      </c>
      <c r="Q206" s="26">
        <f t="shared" ref="Q206:Q259" si="34">IFERROR(N206/E206,"n.a.")</f>
        <v>1881.4660785596629</v>
      </c>
      <c r="R206">
        <v>365</v>
      </c>
      <c r="S206" s="53" t="str">
        <f t="shared" ref="S206:S259" si="35">IF(R206=365,"-",R206+$S$9)</f>
        <v>-</v>
      </c>
      <c r="T206" s="35">
        <f t="shared" si="30"/>
        <v>86482.02</v>
      </c>
      <c r="U206" s="35">
        <f t="shared" si="31"/>
        <v>86482.02</v>
      </c>
      <c r="V206" s="35">
        <f t="shared" si="32"/>
        <v>48280.734727912015</v>
      </c>
      <c r="X206" s="35">
        <v>48241.756418443743</v>
      </c>
      <c r="Y206" s="2">
        <f t="shared" si="33"/>
        <v>38.978309468271618</v>
      </c>
      <c r="Z206" s="2">
        <v>53.166582217614632</v>
      </c>
      <c r="AA206" s="2">
        <f t="shared" ref="AA206:AA259" si="36">Y206-Z206</f>
        <v>-14.188272749343014</v>
      </c>
    </row>
    <row r="207" spans="2:27" x14ac:dyDescent="0.3">
      <c r="B207">
        <v>818</v>
      </c>
      <c r="C207" s="7">
        <v>8</v>
      </c>
      <c r="D207" s="12" t="s">
        <v>156</v>
      </c>
      <c r="E207" s="32">
        <v>31.421003016907989</v>
      </c>
      <c r="F207" s="32">
        <v>31.421003016907989</v>
      </c>
      <c r="G207" s="32">
        <f t="shared" ref="G207:G259" si="37">F207-E207</f>
        <v>0</v>
      </c>
      <c r="H207" s="2">
        <v>21179.55</v>
      </c>
      <c r="I207" s="2">
        <v>21179.55</v>
      </c>
      <c r="J207" s="2">
        <f t="shared" ref="J207:J259" si="38">I207-H207</f>
        <v>0</v>
      </c>
      <c r="K207" s="2">
        <v>0</v>
      </c>
      <c r="L207" s="2">
        <v>0</v>
      </c>
      <c r="M207" s="2">
        <f t="shared" ref="M207:M259" si="39">L207-K207</f>
        <v>0</v>
      </c>
      <c r="N207" s="2">
        <v>21179.55</v>
      </c>
      <c r="O207" s="27">
        <v>21179.55</v>
      </c>
      <c r="P207" s="2">
        <f t="shared" ref="P207:P259" si="40">O207-N207</f>
        <v>0</v>
      </c>
      <c r="Q207" s="26">
        <f t="shared" si="34"/>
        <v>674.05709450468692</v>
      </c>
      <c r="R207">
        <v>365</v>
      </c>
      <c r="S207" s="53" t="str">
        <f t="shared" si="35"/>
        <v>-</v>
      </c>
      <c r="T207" s="35">
        <f t="shared" ref="T207:T259" si="41">N207*R207/365</f>
        <v>21179.55</v>
      </c>
      <c r="U207" s="35">
        <f t="shared" ref="U207:U259" si="42">O207*R207/365</f>
        <v>21179.55</v>
      </c>
      <c r="V207" s="35">
        <f t="shared" ref="V207:V259" si="43">U207*(E$8/U$11)</f>
        <v>11824.009605771798</v>
      </c>
      <c r="X207" s="35">
        <v>11814.463771223776</v>
      </c>
      <c r="Y207" s="2">
        <f t="shared" ref="Y207:Y259" si="44">V207-X207</f>
        <v>9.5458345480219577</v>
      </c>
      <c r="Z207" s="2">
        <v>13.02055949210262</v>
      </c>
      <c r="AA207" s="2">
        <f t="shared" si="36"/>
        <v>-3.4747249440806627</v>
      </c>
    </row>
    <row r="208" spans="2:27" x14ac:dyDescent="0.3">
      <c r="B208">
        <v>833</v>
      </c>
      <c r="C208" s="7">
        <v>8</v>
      </c>
      <c r="D208" s="12" t="s">
        <v>157</v>
      </c>
      <c r="E208" s="32">
        <v>53.628922211488863</v>
      </c>
      <c r="F208" s="32">
        <v>53.628922211488863</v>
      </c>
      <c r="G208" s="32">
        <f t="shared" si="37"/>
        <v>0</v>
      </c>
      <c r="H208" s="2">
        <v>40926.660000000003</v>
      </c>
      <c r="I208" s="2">
        <v>40926.660000000003</v>
      </c>
      <c r="J208" s="2">
        <f t="shared" si="38"/>
        <v>0</v>
      </c>
      <c r="K208" s="2">
        <v>0</v>
      </c>
      <c r="L208" s="2">
        <v>0</v>
      </c>
      <c r="M208" s="2">
        <f t="shared" si="39"/>
        <v>0</v>
      </c>
      <c r="N208" s="2">
        <v>40926.660000000003</v>
      </c>
      <c r="O208" s="27">
        <v>40926.660000000003</v>
      </c>
      <c r="P208" s="2">
        <f t="shared" si="40"/>
        <v>0</v>
      </c>
      <c r="Q208" s="26">
        <f t="shared" si="34"/>
        <v>763.14530130967898</v>
      </c>
      <c r="R208">
        <v>365</v>
      </c>
      <c r="S208" s="53" t="str">
        <f t="shared" si="35"/>
        <v>-</v>
      </c>
      <c r="T208" s="35">
        <f t="shared" si="41"/>
        <v>40926.660000000003</v>
      </c>
      <c r="U208" s="35">
        <f t="shared" si="42"/>
        <v>40926.660000000003</v>
      </c>
      <c r="V208" s="35">
        <f t="shared" si="43"/>
        <v>22848.324018789659</v>
      </c>
      <c r="X208" s="35">
        <v>22829.877964696763</v>
      </c>
      <c r="Y208" s="2">
        <f t="shared" si="44"/>
        <v>18.446054092895793</v>
      </c>
      <c r="Z208" s="2">
        <v>25.160497335546097</v>
      </c>
      <c r="AA208" s="2">
        <f t="shared" si="36"/>
        <v>-6.7144432426503045</v>
      </c>
    </row>
    <row r="209" spans="2:27" x14ac:dyDescent="0.3">
      <c r="B209">
        <v>834</v>
      </c>
      <c r="C209" s="7">
        <v>8</v>
      </c>
      <c r="D209" s="12" t="s">
        <v>158</v>
      </c>
      <c r="E209" s="32">
        <v>85.160000000000011</v>
      </c>
      <c r="F209" s="32">
        <v>85.160000000000011</v>
      </c>
      <c r="G209" s="32">
        <f t="shared" si="37"/>
        <v>0</v>
      </c>
      <c r="H209" s="2">
        <v>62873.19</v>
      </c>
      <c r="I209" s="2">
        <v>62873.19</v>
      </c>
      <c r="J209" s="2">
        <f t="shared" si="38"/>
        <v>0</v>
      </c>
      <c r="K209" s="2">
        <v>5392.8</v>
      </c>
      <c r="L209" s="2">
        <v>5392.8</v>
      </c>
      <c r="M209" s="2">
        <f t="shared" si="39"/>
        <v>0</v>
      </c>
      <c r="N209" s="2">
        <v>57480.39</v>
      </c>
      <c r="O209" s="27">
        <v>57480.39</v>
      </c>
      <c r="P209" s="2">
        <f t="shared" si="40"/>
        <v>0</v>
      </c>
      <c r="Q209" s="26">
        <f t="shared" si="34"/>
        <v>674.96935180836067</v>
      </c>
      <c r="R209">
        <v>365</v>
      </c>
      <c r="S209" s="53" t="str">
        <f t="shared" si="35"/>
        <v>-</v>
      </c>
      <c r="T209" s="35">
        <f t="shared" si="41"/>
        <v>57480.390000000007</v>
      </c>
      <c r="U209" s="35">
        <f t="shared" si="42"/>
        <v>57480.390000000007</v>
      </c>
      <c r="V209" s="35">
        <f t="shared" si="43"/>
        <v>32089.854765729648</v>
      </c>
      <c r="X209" s="35">
        <v>32063.947780326471</v>
      </c>
      <c r="Y209" s="2">
        <f t="shared" si="44"/>
        <v>25.906985403176805</v>
      </c>
      <c r="Z209" s="2">
        <v>35.337239819746173</v>
      </c>
      <c r="AA209" s="2">
        <f t="shared" si="36"/>
        <v>-9.4302544165693689</v>
      </c>
    </row>
    <row r="210" spans="2:27" x14ac:dyDescent="0.3">
      <c r="B210">
        <v>837</v>
      </c>
      <c r="C210" s="7">
        <v>8</v>
      </c>
      <c r="D210" s="12" t="s">
        <v>159</v>
      </c>
      <c r="E210" s="32">
        <v>188.92000000000004</v>
      </c>
      <c r="F210" s="32">
        <v>188.92000000000004</v>
      </c>
      <c r="G210" s="32">
        <f t="shared" si="37"/>
        <v>0</v>
      </c>
      <c r="H210" s="2">
        <v>140220.71</v>
      </c>
      <c r="I210" s="2">
        <v>140220.71</v>
      </c>
      <c r="J210" s="2">
        <f t="shared" si="38"/>
        <v>0</v>
      </c>
      <c r="K210" s="2">
        <v>0</v>
      </c>
      <c r="L210" s="2">
        <v>0</v>
      </c>
      <c r="M210" s="2">
        <f t="shared" si="39"/>
        <v>0</v>
      </c>
      <c r="N210" s="2">
        <v>140220.71</v>
      </c>
      <c r="O210" s="27">
        <v>140220.71</v>
      </c>
      <c r="P210" s="2">
        <f t="shared" si="40"/>
        <v>0</v>
      </c>
      <c r="Q210" s="26">
        <f t="shared" si="34"/>
        <v>742.22268685157712</v>
      </c>
      <c r="R210">
        <v>365</v>
      </c>
      <c r="S210" s="53" t="str">
        <f t="shared" si="35"/>
        <v>-</v>
      </c>
      <c r="T210" s="35">
        <f t="shared" si="41"/>
        <v>140220.71</v>
      </c>
      <c r="U210" s="35">
        <f t="shared" si="42"/>
        <v>140220.71</v>
      </c>
      <c r="V210" s="35">
        <f t="shared" si="43"/>
        <v>78281.692574589237</v>
      </c>
      <c r="X210" s="35">
        <v>78218.493701248386</v>
      </c>
      <c r="Y210" s="2">
        <f t="shared" si="44"/>
        <v>63.198873340850696</v>
      </c>
      <c r="Z210" s="2">
        <v>86.20353579656512</v>
      </c>
      <c r="AA210" s="2">
        <f t="shared" si="36"/>
        <v>-23.004662455714424</v>
      </c>
    </row>
    <row r="211" spans="2:27" x14ac:dyDescent="0.3">
      <c r="B211">
        <v>847</v>
      </c>
      <c r="C211" s="7">
        <v>8</v>
      </c>
      <c r="D211" s="12" t="s">
        <v>161</v>
      </c>
      <c r="E211" s="32">
        <v>76.415949532044607</v>
      </c>
      <c r="F211" s="32">
        <v>76.415949532044607</v>
      </c>
      <c r="G211" s="32">
        <f t="shared" si="37"/>
        <v>0</v>
      </c>
      <c r="H211" s="2">
        <v>121978.52</v>
      </c>
      <c r="I211" s="2">
        <v>121978.52</v>
      </c>
      <c r="J211" s="2">
        <f t="shared" si="38"/>
        <v>0</v>
      </c>
      <c r="K211" s="2">
        <v>0</v>
      </c>
      <c r="L211" s="2">
        <v>0</v>
      </c>
      <c r="M211" s="2">
        <f t="shared" si="39"/>
        <v>0</v>
      </c>
      <c r="N211" s="2">
        <v>121978.52</v>
      </c>
      <c r="O211" s="27">
        <v>121978.52</v>
      </c>
      <c r="P211" s="2">
        <f t="shared" si="40"/>
        <v>0</v>
      </c>
      <c r="Q211" s="26">
        <f t="shared" si="34"/>
        <v>1596.2442493611754</v>
      </c>
      <c r="R211">
        <v>365</v>
      </c>
      <c r="S211" s="53" t="str">
        <f t="shared" si="35"/>
        <v>-</v>
      </c>
      <c r="T211" s="35">
        <f t="shared" si="41"/>
        <v>121978.52000000002</v>
      </c>
      <c r="U211" s="35">
        <f t="shared" si="42"/>
        <v>121978.52000000002</v>
      </c>
      <c r="V211" s="35">
        <f t="shared" si="43"/>
        <v>68097.537113764352</v>
      </c>
      <c r="X211" s="35">
        <v>68042.560177505904</v>
      </c>
      <c r="Y211" s="2">
        <f t="shared" si="44"/>
        <v>54.976936258448404</v>
      </c>
      <c r="Z211" s="2">
        <v>74.988778157159686</v>
      </c>
      <c r="AA211" s="2">
        <f t="shared" si="36"/>
        <v>-20.011841898711282</v>
      </c>
    </row>
    <row r="212" spans="2:27" x14ac:dyDescent="0.3">
      <c r="B212">
        <v>866</v>
      </c>
      <c r="C212" s="7">
        <v>8</v>
      </c>
      <c r="D212" s="12" t="s">
        <v>162</v>
      </c>
      <c r="E212" s="32">
        <v>76.755675535871106</v>
      </c>
      <c r="F212" s="32">
        <v>76.755675535871106</v>
      </c>
      <c r="G212" s="32">
        <f t="shared" si="37"/>
        <v>0</v>
      </c>
      <c r="H212" s="2">
        <v>54931.66</v>
      </c>
      <c r="I212" s="2">
        <v>54931.66</v>
      </c>
      <c r="J212" s="2">
        <f t="shared" si="38"/>
        <v>0</v>
      </c>
      <c r="K212" s="2">
        <v>0</v>
      </c>
      <c r="L212" s="2">
        <v>0</v>
      </c>
      <c r="M212" s="2">
        <f t="shared" si="39"/>
        <v>0</v>
      </c>
      <c r="N212" s="2">
        <v>54931.66</v>
      </c>
      <c r="O212" s="27">
        <v>54931.66</v>
      </c>
      <c r="P212" s="2">
        <f t="shared" si="40"/>
        <v>0</v>
      </c>
      <c r="Q212" s="26">
        <f t="shared" si="34"/>
        <v>715.66903185326225</v>
      </c>
      <c r="R212">
        <v>365</v>
      </c>
      <c r="S212" s="53" t="str">
        <f t="shared" si="35"/>
        <v>-</v>
      </c>
      <c r="T212" s="35">
        <f t="shared" si="41"/>
        <v>54931.66</v>
      </c>
      <c r="U212" s="35">
        <f t="shared" si="42"/>
        <v>54931.66</v>
      </c>
      <c r="V212" s="35">
        <f t="shared" si="43"/>
        <v>30666.962966682036</v>
      </c>
      <c r="X212" s="35">
        <v>30642.20471932512</v>
      </c>
      <c r="Y212" s="2">
        <f t="shared" si="44"/>
        <v>24.758247356916399</v>
      </c>
      <c r="Z212" s="2">
        <v>33.770356170454761</v>
      </c>
      <c r="AA212" s="2">
        <f t="shared" si="36"/>
        <v>-9.0121088135383616</v>
      </c>
    </row>
    <row r="213" spans="2:27" x14ac:dyDescent="0.3">
      <c r="B213">
        <v>871</v>
      </c>
      <c r="C213" s="7">
        <v>8</v>
      </c>
      <c r="D213" s="12" t="s">
        <v>285</v>
      </c>
      <c r="E213" s="32">
        <v>16.759038191090269</v>
      </c>
      <c r="F213" s="32">
        <v>16.759038191090269</v>
      </c>
      <c r="G213" s="32">
        <f t="shared" si="37"/>
        <v>0</v>
      </c>
      <c r="H213" s="2">
        <v>15368.28</v>
      </c>
      <c r="I213" s="2">
        <v>15368.28</v>
      </c>
      <c r="J213" s="2">
        <f t="shared" si="38"/>
        <v>0</v>
      </c>
      <c r="K213" s="2">
        <v>0</v>
      </c>
      <c r="L213" s="2">
        <v>0</v>
      </c>
      <c r="M213" s="2">
        <f t="shared" si="39"/>
        <v>0</v>
      </c>
      <c r="N213" s="2">
        <v>15368.28</v>
      </c>
      <c r="O213" s="27">
        <v>15368.28</v>
      </c>
      <c r="P213" s="2">
        <f t="shared" si="40"/>
        <v>0</v>
      </c>
      <c r="Q213" s="26">
        <f t="shared" si="34"/>
        <v>917.01443870271464</v>
      </c>
      <c r="R213">
        <v>365</v>
      </c>
      <c r="S213" s="53" t="str">
        <f t="shared" si="35"/>
        <v>-</v>
      </c>
      <c r="T213" s="35">
        <f t="shared" si="41"/>
        <v>15368.28</v>
      </c>
      <c r="U213" s="35">
        <f t="shared" si="42"/>
        <v>15368.28</v>
      </c>
      <c r="V213" s="35">
        <f t="shared" si="43"/>
        <v>8579.7238536319528</v>
      </c>
      <c r="X213" s="35">
        <v>8572.7972164669663</v>
      </c>
      <c r="Y213" s="2">
        <f t="shared" si="44"/>
        <v>6.9266371649864595</v>
      </c>
      <c r="Z213" s="2">
        <v>9.4479629657525948</v>
      </c>
      <c r="AA213" s="2">
        <f t="shared" si="36"/>
        <v>-2.5213258007661352</v>
      </c>
    </row>
    <row r="214" spans="2:27" x14ac:dyDescent="0.3">
      <c r="B214">
        <v>873</v>
      </c>
      <c r="C214" s="7">
        <v>8</v>
      </c>
      <c r="D214" s="12" t="s">
        <v>163</v>
      </c>
      <c r="E214" s="32">
        <v>142.78</v>
      </c>
      <c r="F214" s="32">
        <v>142.78</v>
      </c>
      <c r="G214" s="32">
        <f t="shared" si="37"/>
        <v>0</v>
      </c>
      <c r="H214" s="2">
        <v>113823.89</v>
      </c>
      <c r="I214" s="2">
        <v>113823.89</v>
      </c>
      <c r="J214" s="2">
        <f t="shared" si="38"/>
        <v>0</v>
      </c>
      <c r="K214" s="2">
        <v>0</v>
      </c>
      <c r="L214" s="2">
        <v>0</v>
      </c>
      <c r="M214" s="2">
        <f t="shared" si="39"/>
        <v>0</v>
      </c>
      <c r="N214" s="2">
        <v>113823.89</v>
      </c>
      <c r="O214" s="27">
        <v>113823.89</v>
      </c>
      <c r="P214" s="2">
        <f t="shared" si="40"/>
        <v>0</v>
      </c>
      <c r="Q214" s="26">
        <f t="shared" si="34"/>
        <v>797.1977167670542</v>
      </c>
      <c r="R214">
        <v>365</v>
      </c>
      <c r="S214" s="53" t="str">
        <f t="shared" si="35"/>
        <v>-</v>
      </c>
      <c r="T214" s="35">
        <f t="shared" si="41"/>
        <v>113823.89</v>
      </c>
      <c r="U214" s="35">
        <f t="shared" si="42"/>
        <v>113823.89</v>
      </c>
      <c r="V214" s="35">
        <f t="shared" si="43"/>
        <v>63545.012463735657</v>
      </c>
      <c r="X214" s="35">
        <v>63493.710900597995</v>
      </c>
      <c r="Y214" s="2">
        <f t="shared" si="44"/>
        <v>51.301563137662015</v>
      </c>
      <c r="Z214" s="2">
        <v>69.975553369527915</v>
      </c>
      <c r="AA214" s="2">
        <f t="shared" si="36"/>
        <v>-18.673990231865901</v>
      </c>
    </row>
    <row r="215" spans="2:27" x14ac:dyDescent="0.3">
      <c r="B215">
        <v>897</v>
      </c>
      <c r="C215" s="7">
        <v>8</v>
      </c>
      <c r="D215" s="12" t="s">
        <v>286</v>
      </c>
      <c r="E215" s="32">
        <v>86.82479139271689</v>
      </c>
      <c r="F215" s="32">
        <v>86.82479139271689</v>
      </c>
      <c r="G215" s="32">
        <f t="shared" si="37"/>
        <v>0</v>
      </c>
      <c r="H215" s="2">
        <v>448500.61</v>
      </c>
      <c r="I215" s="2">
        <v>448500.61</v>
      </c>
      <c r="J215" s="2">
        <f t="shared" si="38"/>
        <v>0</v>
      </c>
      <c r="K215" s="2">
        <v>360</v>
      </c>
      <c r="L215" s="2">
        <v>360</v>
      </c>
      <c r="M215" s="2">
        <f t="shared" si="39"/>
        <v>0</v>
      </c>
      <c r="N215" s="2">
        <v>448140.61</v>
      </c>
      <c r="O215" s="27">
        <v>448140.61</v>
      </c>
      <c r="P215" s="2">
        <f t="shared" si="40"/>
        <v>0</v>
      </c>
      <c r="Q215" s="26">
        <f t="shared" si="34"/>
        <v>5161.4360692560358</v>
      </c>
      <c r="R215">
        <v>273</v>
      </c>
      <c r="S215" s="53">
        <f t="shared" si="35"/>
        <v>45200</v>
      </c>
      <c r="T215" s="35">
        <f t="shared" si="41"/>
        <v>335184.62063013698</v>
      </c>
      <c r="U215" s="35">
        <f t="shared" si="42"/>
        <v>335184.62063013698</v>
      </c>
      <c r="V215" s="35">
        <f t="shared" si="43"/>
        <v>187125.13599381081</v>
      </c>
      <c r="X215" s="35">
        <v>186974.06494029093</v>
      </c>
      <c r="Y215" s="2">
        <f t="shared" si="44"/>
        <v>151.07105351987411</v>
      </c>
      <c r="Z215" s="2">
        <v>206.06156852969434</v>
      </c>
      <c r="AA215" s="2">
        <f t="shared" si="36"/>
        <v>-54.990515009820228</v>
      </c>
    </row>
    <row r="216" spans="2:27" x14ac:dyDescent="0.3">
      <c r="B216">
        <v>905</v>
      </c>
      <c r="C216" s="7">
        <v>8</v>
      </c>
      <c r="D216" s="12" t="s">
        <v>164</v>
      </c>
      <c r="E216" s="32">
        <v>79.048259195566615</v>
      </c>
      <c r="F216" s="32">
        <v>79.048259195566615</v>
      </c>
      <c r="G216" s="32">
        <f t="shared" si="37"/>
        <v>0</v>
      </c>
      <c r="H216" s="2">
        <v>77554.509999999995</v>
      </c>
      <c r="I216" s="2">
        <v>77554.509999999995</v>
      </c>
      <c r="J216" s="2">
        <f t="shared" si="38"/>
        <v>0</v>
      </c>
      <c r="K216" s="2">
        <v>0</v>
      </c>
      <c r="L216" s="2">
        <v>0</v>
      </c>
      <c r="M216" s="2">
        <f t="shared" si="39"/>
        <v>0</v>
      </c>
      <c r="N216" s="2">
        <v>77554.509999999995</v>
      </c>
      <c r="O216" s="27">
        <v>77554.509999999995</v>
      </c>
      <c r="P216" s="2">
        <f t="shared" si="40"/>
        <v>0</v>
      </c>
      <c r="Q216" s="26">
        <f t="shared" si="34"/>
        <v>981.10332585729611</v>
      </c>
      <c r="R216">
        <v>365</v>
      </c>
      <c r="S216" s="53" t="str">
        <f t="shared" si="35"/>
        <v>-</v>
      </c>
      <c r="T216" s="35">
        <f t="shared" si="41"/>
        <v>77554.509999999995</v>
      </c>
      <c r="U216" s="35">
        <f t="shared" si="42"/>
        <v>77554.509999999995</v>
      </c>
      <c r="V216" s="35">
        <f t="shared" si="43"/>
        <v>43296.730629825703</v>
      </c>
      <c r="X216" s="35">
        <v>43261.776038207237</v>
      </c>
      <c r="Y216" s="2">
        <f t="shared" si="44"/>
        <v>34.954591618465201</v>
      </c>
      <c r="Z216" s="2">
        <v>47.678213717277686</v>
      </c>
      <c r="AA216" s="2">
        <f t="shared" si="36"/>
        <v>-12.723622098812484</v>
      </c>
    </row>
    <row r="217" spans="2:27" x14ac:dyDescent="0.3">
      <c r="B217">
        <v>907</v>
      </c>
      <c r="C217" s="7">
        <v>8</v>
      </c>
      <c r="D217" s="12" t="s">
        <v>287</v>
      </c>
      <c r="E217" s="32">
        <v>11.362803380870103</v>
      </c>
      <c r="F217" s="32">
        <v>11.362803380870103</v>
      </c>
      <c r="G217" s="32">
        <f t="shared" si="37"/>
        <v>0</v>
      </c>
      <c r="H217" s="2">
        <v>17305.330000000002</v>
      </c>
      <c r="I217" s="2">
        <v>17305.330000000002</v>
      </c>
      <c r="J217" s="2">
        <f t="shared" si="38"/>
        <v>0</v>
      </c>
      <c r="K217" s="2">
        <v>0</v>
      </c>
      <c r="L217" s="2">
        <v>0</v>
      </c>
      <c r="M217" s="2">
        <f t="shared" si="39"/>
        <v>0</v>
      </c>
      <c r="N217" s="2">
        <v>17305.330000000002</v>
      </c>
      <c r="O217" s="27">
        <v>17305.330000000002</v>
      </c>
      <c r="P217" s="2">
        <f t="shared" si="40"/>
        <v>0</v>
      </c>
      <c r="Q217" s="26">
        <f t="shared" si="34"/>
        <v>1522.9806782659343</v>
      </c>
      <c r="R217">
        <v>181</v>
      </c>
      <c r="S217" s="53">
        <f t="shared" si="35"/>
        <v>45108</v>
      </c>
      <c r="T217" s="35">
        <f t="shared" si="41"/>
        <v>8581.5472054794536</v>
      </c>
      <c r="U217" s="35">
        <f t="shared" si="42"/>
        <v>8581.5472054794536</v>
      </c>
      <c r="V217" s="35">
        <f t="shared" si="43"/>
        <v>4790.861778931715</v>
      </c>
      <c r="X217" s="35">
        <v>4786.9939899659648</v>
      </c>
      <c r="Y217" s="2">
        <f t="shared" si="44"/>
        <v>3.867788965750151</v>
      </c>
      <c r="Z217" s="2">
        <v>5.2756808300091507</v>
      </c>
      <c r="AA217" s="2">
        <f t="shared" si="36"/>
        <v>-1.4078918642589997</v>
      </c>
    </row>
    <row r="218" spans="2:27" x14ac:dyDescent="0.3">
      <c r="B218">
        <v>914</v>
      </c>
      <c r="C218" s="7">
        <v>8</v>
      </c>
      <c r="D218" s="12" t="s">
        <v>165</v>
      </c>
      <c r="E218" s="32">
        <v>98.843227865252302</v>
      </c>
      <c r="F218" s="32">
        <v>98.843227865252302</v>
      </c>
      <c r="G218" s="32">
        <f t="shared" si="37"/>
        <v>0</v>
      </c>
      <c r="H218" s="2">
        <v>41204.31</v>
      </c>
      <c r="I218" s="2">
        <v>41204.31</v>
      </c>
      <c r="J218" s="2">
        <f t="shared" si="38"/>
        <v>0</v>
      </c>
      <c r="K218" s="2">
        <v>0</v>
      </c>
      <c r="L218" s="2">
        <v>0</v>
      </c>
      <c r="M218" s="2">
        <f t="shared" si="39"/>
        <v>0</v>
      </c>
      <c r="N218" s="2">
        <v>41204.31</v>
      </c>
      <c r="O218" s="27">
        <v>41204.31</v>
      </c>
      <c r="P218" s="2">
        <f t="shared" si="40"/>
        <v>0</v>
      </c>
      <c r="Q218" s="26">
        <f t="shared" si="34"/>
        <v>416.86528141484445</v>
      </c>
      <c r="R218">
        <v>365</v>
      </c>
      <c r="S218" s="53" t="str">
        <f t="shared" si="35"/>
        <v>-</v>
      </c>
      <c r="T218" s="35">
        <f t="shared" si="41"/>
        <v>41204.31</v>
      </c>
      <c r="U218" s="35">
        <f t="shared" si="42"/>
        <v>41204.31</v>
      </c>
      <c r="V218" s="35">
        <f t="shared" si="43"/>
        <v>23003.329024422095</v>
      </c>
      <c r="X218" s="35">
        <v>22984.757830703369</v>
      </c>
      <c r="Y218" s="2">
        <f t="shared" si="44"/>
        <v>18.571193718726136</v>
      </c>
      <c r="Z218" s="2">
        <v>25.331188324871619</v>
      </c>
      <c r="AA218" s="2">
        <f t="shared" si="36"/>
        <v>-6.759994606145483</v>
      </c>
    </row>
    <row r="219" spans="2:27" x14ac:dyDescent="0.3">
      <c r="B219">
        <v>918</v>
      </c>
      <c r="C219" s="7">
        <v>8</v>
      </c>
      <c r="D219" s="12" t="s">
        <v>166</v>
      </c>
      <c r="E219" s="32">
        <v>55.103015623061204</v>
      </c>
      <c r="F219" s="32">
        <v>55.103015623061204</v>
      </c>
      <c r="G219" s="32">
        <f t="shared" si="37"/>
        <v>0</v>
      </c>
      <c r="H219" s="2">
        <v>70824.52</v>
      </c>
      <c r="I219" s="2">
        <v>70824.52</v>
      </c>
      <c r="J219" s="2">
        <f t="shared" si="38"/>
        <v>0</v>
      </c>
      <c r="K219" s="2">
        <v>0</v>
      </c>
      <c r="L219" s="2">
        <v>0</v>
      </c>
      <c r="M219" s="2">
        <f t="shared" si="39"/>
        <v>0</v>
      </c>
      <c r="N219" s="2">
        <v>70824.52</v>
      </c>
      <c r="O219" s="27">
        <v>70824.52</v>
      </c>
      <c r="P219" s="2">
        <f t="shared" si="40"/>
        <v>0</v>
      </c>
      <c r="Q219" s="26">
        <f t="shared" si="34"/>
        <v>1285.3111431229761</v>
      </c>
      <c r="R219">
        <v>365</v>
      </c>
      <c r="S219" s="53" t="str">
        <f t="shared" si="35"/>
        <v>-</v>
      </c>
      <c r="T219" s="35">
        <f t="shared" si="41"/>
        <v>70824.52</v>
      </c>
      <c r="U219" s="35">
        <f t="shared" si="42"/>
        <v>70824.52</v>
      </c>
      <c r="V219" s="35">
        <f t="shared" si="43"/>
        <v>39539.546628902732</v>
      </c>
      <c r="X219" s="35">
        <v>39507.625310939744</v>
      </c>
      <c r="Y219" s="2">
        <f t="shared" si="44"/>
        <v>31.921317962987814</v>
      </c>
      <c r="Z219" s="2">
        <v>43.540815369524353</v>
      </c>
      <c r="AA219" s="2">
        <f t="shared" si="36"/>
        <v>-11.619497406536539</v>
      </c>
    </row>
    <row r="220" spans="2:27" x14ac:dyDescent="0.3">
      <c r="B220">
        <v>922</v>
      </c>
      <c r="C220" s="7">
        <v>8</v>
      </c>
      <c r="D220" s="12" t="s">
        <v>167</v>
      </c>
      <c r="E220" s="32">
        <v>91.800000000000011</v>
      </c>
      <c r="F220" s="32">
        <v>91.800000000000011</v>
      </c>
      <c r="G220" s="32">
        <f t="shared" si="37"/>
        <v>0</v>
      </c>
      <c r="H220" s="2">
        <v>136007.13</v>
      </c>
      <c r="I220" s="2">
        <v>136007.13</v>
      </c>
      <c r="J220" s="2">
        <f t="shared" si="38"/>
        <v>0</v>
      </c>
      <c r="K220" s="2">
        <v>3615.62</v>
      </c>
      <c r="L220" s="2">
        <v>3615.62</v>
      </c>
      <c r="M220" s="2">
        <f t="shared" si="39"/>
        <v>0</v>
      </c>
      <c r="N220" s="2">
        <v>132391.51</v>
      </c>
      <c r="O220" s="27">
        <v>132391.51</v>
      </c>
      <c r="P220" s="2">
        <f t="shared" si="40"/>
        <v>0</v>
      </c>
      <c r="Q220" s="26">
        <f t="shared" si="34"/>
        <v>1442.173311546841</v>
      </c>
      <c r="R220">
        <v>365</v>
      </c>
      <c r="S220" s="53" t="str">
        <f t="shared" si="35"/>
        <v>-</v>
      </c>
      <c r="T220" s="35">
        <f t="shared" si="41"/>
        <v>132391.51</v>
      </c>
      <c r="U220" s="35">
        <f t="shared" si="42"/>
        <v>132391.51</v>
      </c>
      <c r="V220" s="35">
        <f t="shared" si="43"/>
        <v>73910.847301412607</v>
      </c>
      <c r="X220" s="35">
        <v>73851.177126643888</v>
      </c>
      <c r="Y220" s="2">
        <f t="shared" si="44"/>
        <v>59.670174768718425</v>
      </c>
      <c r="Z220" s="2">
        <v>81.390375725837657</v>
      </c>
      <c r="AA220" s="2">
        <f t="shared" si="36"/>
        <v>-21.720200957119232</v>
      </c>
    </row>
    <row r="221" spans="2:27" x14ac:dyDescent="0.3">
      <c r="B221">
        <v>924</v>
      </c>
      <c r="C221" s="7">
        <v>8</v>
      </c>
      <c r="D221" s="12" t="s">
        <v>168</v>
      </c>
      <c r="E221" s="32">
        <v>67.808296932327536</v>
      </c>
      <c r="F221" s="32">
        <v>67.808296932327536</v>
      </c>
      <c r="G221" s="32">
        <f t="shared" si="37"/>
        <v>0</v>
      </c>
      <c r="H221" s="2">
        <v>78982.66</v>
      </c>
      <c r="I221" s="2">
        <v>78799.27</v>
      </c>
      <c r="J221" s="2">
        <f t="shared" si="38"/>
        <v>-183.38999999999942</v>
      </c>
      <c r="K221" s="2">
        <v>0</v>
      </c>
      <c r="L221" s="2">
        <v>0</v>
      </c>
      <c r="M221" s="2">
        <f t="shared" si="39"/>
        <v>0</v>
      </c>
      <c r="N221" s="2">
        <v>78982.66</v>
      </c>
      <c r="O221" s="27">
        <v>78799.27</v>
      </c>
      <c r="P221" s="2">
        <f t="shared" si="40"/>
        <v>-183.38999999999942</v>
      </c>
      <c r="Q221" s="26">
        <f t="shared" si="34"/>
        <v>1164.7934481944658</v>
      </c>
      <c r="R221">
        <v>365</v>
      </c>
      <c r="S221" s="53" t="str">
        <f t="shared" si="35"/>
        <v>-</v>
      </c>
      <c r="T221" s="35">
        <f t="shared" si="41"/>
        <v>78982.66</v>
      </c>
      <c r="U221" s="35">
        <f t="shared" si="42"/>
        <v>78799.27</v>
      </c>
      <c r="V221" s="35">
        <f t="shared" si="43"/>
        <v>43991.648803105149</v>
      </c>
      <c r="X221" s="35">
        <v>44058.432550497309</v>
      </c>
      <c r="Y221" s="2">
        <f t="shared" si="44"/>
        <v>-66.783747392160876</v>
      </c>
      <c r="Z221" s="2">
        <v>-53.855909499274276</v>
      </c>
      <c r="AA221" s="2">
        <f t="shared" si="36"/>
        <v>-12.9278378928866</v>
      </c>
    </row>
    <row r="222" spans="2:27" x14ac:dyDescent="0.3">
      <c r="B222">
        <v>929</v>
      </c>
      <c r="C222" s="7">
        <v>8</v>
      </c>
      <c r="D222" s="12" t="s">
        <v>169</v>
      </c>
      <c r="E222" s="32">
        <v>61.780307802862083</v>
      </c>
      <c r="F222" s="32">
        <v>61.780307802862083</v>
      </c>
      <c r="G222" s="32">
        <f t="shared" si="37"/>
        <v>0</v>
      </c>
      <c r="H222" s="2">
        <v>117336.62</v>
      </c>
      <c r="I222" s="2">
        <v>117336.62</v>
      </c>
      <c r="J222" s="2">
        <f t="shared" si="38"/>
        <v>0</v>
      </c>
      <c r="K222" s="2">
        <v>0</v>
      </c>
      <c r="L222" s="2">
        <v>0</v>
      </c>
      <c r="M222" s="2">
        <f t="shared" si="39"/>
        <v>0</v>
      </c>
      <c r="N222" s="2">
        <v>117336.62</v>
      </c>
      <c r="O222" s="27">
        <v>117336.62</v>
      </c>
      <c r="P222" s="2">
        <f t="shared" si="40"/>
        <v>0</v>
      </c>
      <c r="Q222" s="26">
        <f t="shared" si="34"/>
        <v>1899.2559955255542</v>
      </c>
      <c r="R222">
        <v>365</v>
      </c>
      <c r="S222" s="53" t="str">
        <f t="shared" si="35"/>
        <v>-</v>
      </c>
      <c r="T222" s="35">
        <f t="shared" si="41"/>
        <v>117336.62</v>
      </c>
      <c r="U222" s="35">
        <f t="shared" si="42"/>
        <v>117336.62</v>
      </c>
      <c r="V222" s="35">
        <f t="shared" si="43"/>
        <v>65506.081195719235</v>
      </c>
      <c r="X222" s="35">
        <v>65453.196410115001</v>
      </c>
      <c r="Y222" s="2">
        <f t="shared" si="44"/>
        <v>52.884785604233912</v>
      </c>
      <c r="Z222" s="2">
        <v>72.135075641941512</v>
      </c>
      <c r="AA222" s="2">
        <f t="shared" si="36"/>
        <v>-19.2502900377076</v>
      </c>
    </row>
    <row r="223" spans="2:27" x14ac:dyDescent="0.3">
      <c r="B223">
        <v>955</v>
      </c>
      <c r="C223" s="7">
        <v>8</v>
      </c>
      <c r="D223" s="12" t="s">
        <v>170</v>
      </c>
      <c r="E223" s="32">
        <v>49.769591724621257</v>
      </c>
      <c r="F223" s="32">
        <v>49.769591724621257</v>
      </c>
      <c r="G223" s="32">
        <f t="shared" si="37"/>
        <v>0</v>
      </c>
      <c r="H223" s="2">
        <v>32617.75</v>
      </c>
      <c r="I223" s="2">
        <v>32617.75</v>
      </c>
      <c r="J223" s="2">
        <f t="shared" si="38"/>
        <v>0</v>
      </c>
      <c r="K223" s="2">
        <v>0</v>
      </c>
      <c r="L223" s="2">
        <v>0</v>
      </c>
      <c r="M223" s="2">
        <f t="shared" si="39"/>
        <v>0</v>
      </c>
      <c r="N223" s="2">
        <v>32617.75</v>
      </c>
      <c r="O223" s="27">
        <v>32617.75</v>
      </c>
      <c r="P223" s="2">
        <f t="shared" si="40"/>
        <v>0</v>
      </c>
      <c r="Q223" s="26">
        <f t="shared" si="34"/>
        <v>655.37507682354249</v>
      </c>
      <c r="R223">
        <v>365</v>
      </c>
      <c r="S223" s="53" t="str">
        <f t="shared" si="35"/>
        <v>-</v>
      </c>
      <c r="T223" s="35">
        <f t="shared" si="41"/>
        <v>32617.75</v>
      </c>
      <c r="U223" s="35">
        <f t="shared" si="42"/>
        <v>32617.75</v>
      </c>
      <c r="V223" s="35">
        <f t="shared" si="43"/>
        <v>18209.668728498156</v>
      </c>
      <c r="X223" s="35">
        <v>18194.967583061694</v>
      </c>
      <c r="Y223" s="2">
        <f t="shared" si="44"/>
        <v>14.701145436461957</v>
      </c>
      <c r="Z223" s="2">
        <v>20.052425777390454</v>
      </c>
      <c r="AA223" s="2">
        <f t="shared" si="36"/>
        <v>-5.351280340928497</v>
      </c>
    </row>
    <row r="224" spans="2:27" x14ac:dyDescent="0.3">
      <c r="B224">
        <v>973</v>
      </c>
      <c r="C224" s="7">
        <v>8</v>
      </c>
      <c r="D224" s="12" t="s">
        <v>171</v>
      </c>
      <c r="E224" s="32">
        <v>11.654859385148486</v>
      </c>
      <c r="F224" s="32">
        <v>11.654859385148486</v>
      </c>
      <c r="G224" s="32">
        <f t="shared" si="37"/>
        <v>0</v>
      </c>
      <c r="H224" s="2">
        <v>12995.83</v>
      </c>
      <c r="I224" s="2">
        <v>12995.83</v>
      </c>
      <c r="J224" s="2">
        <f t="shared" si="38"/>
        <v>0</v>
      </c>
      <c r="K224" s="2">
        <v>0</v>
      </c>
      <c r="L224" s="2">
        <v>0</v>
      </c>
      <c r="M224" s="2">
        <f t="shared" si="39"/>
        <v>0</v>
      </c>
      <c r="N224" s="2">
        <v>12995.83</v>
      </c>
      <c r="O224" s="27">
        <v>12995.83</v>
      </c>
      <c r="P224" s="2">
        <f t="shared" si="40"/>
        <v>0</v>
      </c>
      <c r="Q224" s="26">
        <f t="shared" si="34"/>
        <v>1115.056781942842</v>
      </c>
      <c r="R224">
        <v>365</v>
      </c>
      <c r="S224" s="53" t="str">
        <f t="shared" si="35"/>
        <v>-</v>
      </c>
      <c r="T224" s="35">
        <f t="shared" si="41"/>
        <v>12995.83</v>
      </c>
      <c r="U224" s="35">
        <f t="shared" si="42"/>
        <v>12995.83</v>
      </c>
      <c r="V224" s="35">
        <f t="shared" si="43"/>
        <v>7255.244741034503</v>
      </c>
      <c r="X224" s="35">
        <v>7249.387390760573</v>
      </c>
      <c r="Y224" s="2">
        <f t="shared" si="44"/>
        <v>5.8573502739300238</v>
      </c>
      <c r="Z224" s="2">
        <v>7.9894510348076437</v>
      </c>
      <c r="AA224" s="2">
        <f t="shared" si="36"/>
        <v>-2.1321007608776199</v>
      </c>
    </row>
    <row r="225" spans="2:27" x14ac:dyDescent="0.3">
      <c r="B225">
        <v>974</v>
      </c>
      <c r="C225" s="7">
        <v>8</v>
      </c>
      <c r="D225" s="12" t="s">
        <v>172</v>
      </c>
      <c r="E225" s="32">
        <v>11.780000000000001</v>
      </c>
      <c r="F225" s="32">
        <v>11.780000000000001</v>
      </c>
      <c r="G225" s="32">
        <f t="shared" si="37"/>
        <v>0</v>
      </c>
      <c r="H225" s="2">
        <v>37302.31</v>
      </c>
      <c r="I225" s="2">
        <v>37302.31</v>
      </c>
      <c r="J225" s="2">
        <f t="shared" si="38"/>
        <v>0</v>
      </c>
      <c r="K225" s="2">
        <v>0</v>
      </c>
      <c r="L225" s="2">
        <v>0</v>
      </c>
      <c r="M225" s="2">
        <f t="shared" si="39"/>
        <v>0</v>
      </c>
      <c r="N225" s="2">
        <v>37302.31</v>
      </c>
      <c r="O225" s="27">
        <v>37302.31</v>
      </c>
      <c r="P225" s="2">
        <f t="shared" si="40"/>
        <v>0</v>
      </c>
      <c r="Q225" s="26">
        <f t="shared" si="34"/>
        <v>3166.5797962648553</v>
      </c>
      <c r="R225">
        <v>365</v>
      </c>
      <c r="S225" s="53" t="str">
        <f t="shared" si="35"/>
        <v>-</v>
      </c>
      <c r="T225" s="35">
        <f t="shared" si="41"/>
        <v>37302.31</v>
      </c>
      <c r="U225" s="35">
        <f t="shared" si="42"/>
        <v>37302.31</v>
      </c>
      <c r="V225" s="35">
        <f t="shared" si="43"/>
        <v>20824.940650650151</v>
      </c>
      <c r="X225" s="35">
        <v>20808.12812727175</v>
      </c>
      <c r="Y225" s="2">
        <f t="shared" si="44"/>
        <v>16.812523378401238</v>
      </c>
      <c r="Z225" s="2">
        <v>22.932354396001756</v>
      </c>
      <c r="AA225" s="2">
        <f t="shared" si="36"/>
        <v>-6.119831017600518</v>
      </c>
    </row>
    <row r="226" spans="2:27" x14ac:dyDescent="0.3">
      <c r="B226">
        <v>978</v>
      </c>
      <c r="C226" s="7">
        <v>8</v>
      </c>
      <c r="D226" s="12" t="s">
        <v>173</v>
      </c>
      <c r="E226" s="32">
        <v>21.802195774780508</v>
      </c>
      <c r="F226" s="32">
        <v>21.802195774780508</v>
      </c>
      <c r="G226" s="32">
        <f t="shared" si="37"/>
        <v>0</v>
      </c>
      <c r="H226" s="2">
        <v>49247.6</v>
      </c>
      <c r="I226" s="2">
        <v>49247.6</v>
      </c>
      <c r="J226" s="2">
        <f t="shared" si="38"/>
        <v>0</v>
      </c>
      <c r="K226" s="2">
        <v>0</v>
      </c>
      <c r="L226" s="2">
        <v>0</v>
      </c>
      <c r="M226" s="2">
        <f t="shared" si="39"/>
        <v>0</v>
      </c>
      <c r="N226" s="2">
        <v>49247.6</v>
      </c>
      <c r="O226" s="27">
        <v>49247.6</v>
      </c>
      <c r="P226" s="2">
        <f t="shared" si="40"/>
        <v>0</v>
      </c>
      <c r="Q226" s="26">
        <f t="shared" si="34"/>
        <v>2258.8367019879124</v>
      </c>
      <c r="R226">
        <v>365</v>
      </c>
      <c r="S226" s="53" t="str">
        <f t="shared" si="35"/>
        <v>-</v>
      </c>
      <c r="T226" s="35">
        <f t="shared" si="41"/>
        <v>49247.6</v>
      </c>
      <c r="U226" s="35">
        <f t="shared" si="42"/>
        <v>49247.6</v>
      </c>
      <c r="V226" s="35">
        <f t="shared" si="43"/>
        <v>27493.69535524632</v>
      </c>
      <c r="X226" s="35">
        <v>27471.498970455938</v>
      </c>
      <c r="Y226" s="2">
        <f t="shared" si="44"/>
        <v>22.196384790382581</v>
      </c>
      <c r="Z226" s="2">
        <v>30.275964581083826</v>
      </c>
      <c r="AA226" s="2">
        <f t="shared" si="36"/>
        <v>-8.0795797907012457</v>
      </c>
    </row>
    <row r="227" spans="2:27" x14ac:dyDescent="0.3">
      <c r="B227">
        <v>985</v>
      </c>
      <c r="C227" s="7">
        <v>8</v>
      </c>
      <c r="D227" s="12" t="s">
        <v>174</v>
      </c>
      <c r="E227" s="32">
        <v>125.19264759710784</v>
      </c>
      <c r="F227" s="32">
        <v>125.19264759710784</v>
      </c>
      <c r="G227" s="32">
        <f t="shared" si="37"/>
        <v>0</v>
      </c>
      <c r="H227" s="2">
        <v>250917.16</v>
      </c>
      <c r="I227" s="2">
        <v>250917.16</v>
      </c>
      <c r="J227" s="2">
        <f t="shared" si="38"/>
        <v>0</v>
      </c>
      <c r="K227" s="2">
        <v>0</v>
      </c>
      <c r="L227" s="2">
        <v>0</v>
      </c>
      <c r="M227" s="2">
        <f t="shared" si="39"/>
        <v>0</v>
      </c>
      <c r="N227" s="2">
        <v>250917.16</v>
      </c>
      <c r="O227" s="27">
        <v>250917.16</v>
      </c>
      <c r="P227" s="2">
        <f t="shared" si="40"/>
        <v>0</v>
      </c>
      <c r="Q227" s="26">
        <f t="shared" si="34"/>
        <v>2004.2483709386511</v>
      </c>
      <c r="R227">
        <v>365</v>
      </c>
      <c r="S227" s="53" t="str">
        <f t="shared" si="35"/>
        <v>-</v>
      </c>
      <c r="T227" s="35">
        <f t="shared" si="41"/>
        <v>250917.16</v>
      </c>
      <c r="U227" s="35">
        <f t="shared" si="42"/>
        <v>250917.16</v>
      </c>
      <c r="V227" s="35">
        <f t="shared" si="43"/>
        <v>140080.73401431943</v>
      </c>
      <c r="X227" s="35">
        <v>139967.64314625948</v>
      </c>
      <c r="Y227" s="2">
        <f t="shared" si="44"/>
        <v>113.09086805995321</v>
      </c>
      <c r="Z227" s="2">
        <v>154.25643176410813</v>
      </c>
      <c r="AA227" s="2">
        <f t="shared" si="36"/>
        <v>-41.16556370415492</v>
      </c>
    </row>
    <row r="228" spans="2:27" x14ac:dyDescent="0.3">
      <c r="B228">
        <v>100</v>
      </c>
      <c r="C228" s="7">
        <v>9</v>
      </c>
      <c r="D228" s="12" t="s">
        <v>175</v>
      </c>
      <c r="E228" s="32">
        <v>36.052554656926674</v>
      </c>
      <c r="F228" s="32">
        <v>36.052554656926674</v>
      </c>
      <c r="G228" s="32">
        <f t="shared" si="37"/>
        <v>0</v>
      </c>
      <c r="H228" s="2">
        <v>31695.24</v>
      </c>
      <c r="I228" s="2">
        <v>31695.24</v>
      </c>
      <c r="J228" s="2">
        <f t="shared" si="38"/>
        <v>0</v>
      </c>
      <c r="K228" s="2">
        <v>0</v>
      </c>
      <c r="L228" s="2">
        <v>0</v>
      </c>
      <c r="M228" s="2">
        <f t="shared" si="39"/>
        <v>0</v>
      </c>
      <c r="N228" s="2">
        <v>31695.24</v>
      </c>
      <c r="O228" s="27">
        <v>31695.24</v>
      </c>
      <c r="P228" s="2">
        <f t="shared" si="40"/>
        <v>0</v>
      </c>
      <c r="Q228" s="26">
        <f t="shared" si="34"/>
        <v>879.13991953162429</v>
      </c>
      <c r="R228">
        <v>365</v>
      </c>
      <c r="S228" s="53" t="str">
        <f t="shared" si="35"/>
        <v>-</v>
      </c>
      <c r="T228" s="35">
        <f t="shared" si="41"/>
        <v>31695.240000000005</v>
      </c>
      <c r="U228" s="35">
        <f t="shared" si="42"/>
        <v>31695.240000000005</v>
      </c>
      <c r="V228" s="35">
        <f t="shared" si="43"/>
        <v>17694.654618121847</v>
      </c>
      <c r="X228" s="35">
        <v>17680.369257148654</v>
      </c>
      <c r="Y228" s="2">
        <f t="shared" si="44"/>
        <v>14.285360973193747</v>
      </c>
      <c r="Z228" s="2">
        <v>19.485293976333196</v>
      </c>
      <c r="AA228" s="2">
        <f t="shared" si="36"/>
        <v>-5.1999330031394493</v>
      </c>
    </row>
    <row r="229" spans="2:27" x14ac:dyDescent="0.3">
      <c r="B229">
        <v>159</v>
      </c>
      <c r="C229" s="7">
        <v>9</v>
      </c>
      <c r="D229" s="12" t="s">
        <v>288</v>
      </c>
      <c r="E229" s="32">
        <v>784.37563353629503</v>
      </c>
      <c r="F229" s="32">
        <v>784.37563353629503</v>
      </c>
      <c r="G229" s="32">
        <f t="shared" si="37"/>
        <v>0</v>
      </c>
      <c r="H229" s="2">
        <v>330948</v>
      </c>
      <c r="I229" s="2">
        <v>330948</v>
      </c>
      <c r="J229" s="2">
        <f t="shared" si="38"/>
        <v>0</v>
      </c>
      <c r="K229" s="2">
        <v>0</v>
      </c>
      <c r="L229" s="2">
        <v>0</v>
      </c>
      <c r="M229" s="2">
        <f t="shared" si="39"/>
        <v>0</v>
      </c>
      <c r="N229" s="2">
        <v>330948</v>
      </c>
      <c r="O229" s="27">
        <v>330948</v>
      </c>
      <c r="P229" s="2">
        <f t="shared" si="40"/>
        <v>0</v>
      </c>
      <c r="Q229" s="26">
        <f t="shared" si="34"/>
        <v>421.92539626447513</v>
      </c>
      <c r="R229">
        <v>365</v>
      </c>
      <c r="S229" s="53" t="str">
        <f t="shared" si="35"/>
        <v>-</v>
      </c>
      <c r="T229" s="35">
        <f t="shared" si="41"/>
        <v>330948</v>
      </c>
      <c r="U229" s="35">
        <f t="shared" si="42"/>
        <v>330948</v>
      </c>
      <c r="V229" s="35">
        <f t="shared" si="43"/>
        <v>184759.93734573989</v>
      </c>
      <c r="X229" s="35">
        <v>184610.77577941772</v>
      </c>
      <c r="Y229" s="2">
        <f t="shared" si="44"/>
        <v>149.16156632217462</v>
      </c>
      <c r="Z229" s="2">
        <v>203.45701975689735</v>
      </c>
      <c r="AA229" s="2">
        <f t="shared" si="36"/>
        <v>-54.295453434722731</v>
      </c>
    </row>
    <row r="230" spans="2:27" x14ac:dyDescent="0.3">
      <c r="B230">
        <v>173</v>
      </c>
      <c r="C230" s="7">
        <v>9</v>
      </c>
      <c r="D230" s="12" t="s">
        <v>176</v>
      </c>
      <c r="E230" s="32">
        <v>368.71</v>
      </c>
      <c r="F230" s="32">
        <v>368.71</v>
      </c>
      <c r="G230" s="32">
        <f t="shared" si="37"/>
        <v>0</v>
      </c>
      <c r="H230" s="2">
        <v>271740.31</v>
      </c>
      <c r="I230" s="2">
        <v>271740.31</v>
      </c>
      <c r="J230" s="2">
        <f t="shared" si="38"/>
        <v>0</v>
      </c>
      <c r="K230" s="2">
        <v>0</v>
      </c>
      <c r="L230" s="2">
        <v>0</v>
      </c>
      <c r="M230" s="2">
        <f t="shared" si="39"/>
        <v>0</v>
      </c>
      <c r="N230" s="2">
        <v>271740.31</v>
      </c>
      <c r="O230" s="27">
        <v>271740.31</v>
      </c>
      <c r="P230" s="2">
        <f t="shared" si="40"/>
        <v>0</v>
      </c>
      <c r="Q230" s="26">
        <f t="shared" si="34"/>
        <v>737.00282064495138</v>
      </c>
      <c r="R230">
        <v>365</v>
      </c>
      <c r="S230" s="53" t="str">
        <f t="shared" si="35"/>
        <v>-</v>
      </c>
      <c r="T230" s="35">
        <f t="shared" si="41"/>
        <v>271740.31</v>
      </c>
      <c r="U230" s="35">
        <f t="shared" si="42"/>
        <v>271740.31</v>
      </c>
      <c r="V230" s="35">
        <f t="shared" si="43"/>
        <v>151705.77447185639</v>
      </c>
      <c r="X230" s="35">
        <v>151583.29840228515</v>
      </c>
      <c r="Y230" s="2">
        <f t="shared" si="44"/>
        <v>122.47606957124663</v>
      </c>
      <c r="Z230" s="2">
        <v>167.0578871013422</v>
      </c>
      <c r="AA230" s="2">
        <f t="shared" si="36"/>
        <v>-44.581817530095577</v>
      </c>
    </row>
    <row r="231" spans="2:27" x14ac:dyDescent="0.3">
      <c r="B231">
        <v>204</v>
      </c>
      <c r="C231" s="7">
        <v>9</v>
      </c>
      <c r="D231" s="12" t="s">
        <v>177</v>
      </c>
      <c r="E231" s="32">
        <v>416.32523027595386</v>
      </c>
      <c r="F231" s="32">
        <v>413.27462949729085</v>
      </c>
      <c r="G231" s="32">
        <f t="shared" si="37"/>
        <v>-3.0506007786630107</v>
      </c>
      <c r="H231" s="2">
        <v>512790.99</v>
      </c>
      <c r="I231" s="2">
        <v>512295.66</v>
      </c>
      <c r="J231" s="2">
        <f t="shared" si="38"/>
        <v>-495.3300000000163</v>
      </c>
      <c r="K231" s="2">
        <v>0</v>
      </c>
      <c r="L231" s="2">
        <v>0</v>
      </c>
      <c r="M231" s="2">
        <f t="shared" si="39"/>
        <v>0</v>
      </c>
      <c r="N231" s="2">
        <v>512790.99</v>
      </c>
      <c r="O231" s="27">
        <v>512295.66</v>
      </c>
      <c r="P231" s="2">
        <f t="shared" si="40"/>
        <v>-495.3300000000163</v>
      </c>
      <c r="Q231" s="26">
        <f t="shared" si="34"/>
        <v>1231.7076955919906</v>
      </c>
      <c r="R231">
        <v>365</v>
      </c>
      <c r="S231" s="53" t="str">
        <f t="shared" si="35"/>
        <v>-</v>
      </c>
      <c r="T231" s="35">
        <f t="shared" si="41"/>
        <v>512790.99</v>
      </c>
      <c r="U231" s="35">
        <f t="shared" si="42"/>
        <v>512295.65999999992</v>
      </c>
      <c r="V231" s="35">
        <f t="shared" si="43"/>
        <v>286001.77080415789</v>
      </c>
      <c r="X231" s="35">
        <v>286047.18105743389</v>
      </c>
      <c r="Y231" s="2">
        <f t="shared" si="44"/>
        <v>-45.410253276000731</v>
      </c>
      <c r="Z231" s="2">
        <v>38.637165509862825</v>
      </c>
      <c r="AA231" s="2">
        <f t="shared" si="36"/>
        <v>-84.047418785863556</v>
      </c>
    </row>
    <row r="232" spans="2:27" x14ac:dyDescent="0.3">
      <c r="B232">
        <v>218</v>
      </c>
      <c r="C232" s="7">
        <v>9</v>
      </c>
      <c r="D232" s="12" t="s">
        <v>178</v>
      </c>
      <c r="E232" s="32">
        <v>254.33375968949872</v>
      </c>
      <c r="F232" s="32">
        <v>254.33375968949872</v>
      </c>
      <c r="G232" s="32">
        <f t="shared" si="37"/>
        <v>0</v>
      </c>
      <c r="H232" s="2">
        <v>234286.85</v>
      </c>
      <c r="I232" s="2">
        <v>234286.85</v>
      </c>
      <c r="J232" s="2">
        <f t="shared" si="38"/>
        <v>0</v>
      </c>
      <c r="K232" s="2">
        <v>30</v>
      </c>
      <c r="L232" s="2">
        <v>30</v>
      </c>
      <c r="M232" s="2">
        <f t="shared" si="39"/>
        <v>0</v>
      </c>
      <c r="N232" s="2">
        <v>234256.85</v>
      </c>
      <c r="O232" s="27">
        <v>234256.85</v>
      </c>
      <c r="P232" s="2">
        <f t="shared" si="40"/>
        <v>0</v>
      </c>
      <c r="Q232" s="26">
        <f t="shared" si="34"/>
        <v>921.06077575383836</v>
      </c>
      <c r="R232">
        <v>365</v>
      </c>
      <c r="S232" s="53" t="str">
        <f t="shared" si="35"/>
        <v>-</v>
      </c>
      <c r="T232" s="35">
        <f t="shared" si="41"/>
        <v>234256.85</v>
      </c>
      <c r="U232" s="35">
        <f t="shared" si="42"/>
        <v>234256.85</v>
      </c>
      <c r="V232" s="35">
        <f t="shared" si="43"/>
        <v>130779.70233635009</v>
      </c>
      <c r="X232" s="35">
        <v>130674.12043627001</v>
      </c>
      <c r="Y232" s="2">
        <f t="shared" si="44"/>
        <v>105.58190008008387</v>
      </c>
      <c r="Z232" s="2">
        <v>144.01416705538577</v>
      </c>
      <c r="AA232" s="2">
        <f t="shared" si="36"/>
        <v>-38.4322669753019</v>
      </c>
    </row>
    <row r="233" spans="2:27" x14ac:dyDescent="0.3">
      <c r="B233">
        <v>230</v>
      </c>
      <c r="C233" s="7">
        <v>9</v>
      </c>
      <c r="D233" s="12" t="s">
        <v>179</v>
      </c>
      <c r="E233" s="32">
        <v>134.06353116317706</v>
      </c>
      <c r="F233" s="32">
        <v>134.06353116317706</v>
      </c>
      <c r="G233" s="32">
        <f t="shared" si="37"/>
        <v>0</v>
      </c>
      <c r="H233" s="2">
        <v>139701.37</v>
      </c>
      <c r="I233" s="2">
        <v>138926.81</v>
      </c>
      <c r="J233" s="2">
        <f t="shared" si="38"/>
        <v>-774.55999999999767</v>
      </c>
      <c r="K233" s="2">
        <v>3610.4</v>
      </c>
      <c r="L233" s="2">
        <v>3610.4</v>
      </c>
      <c r="M233" s="2">
        <f t="shared" si="39"/>
        <v>0</v>
      </c>
      <c r="N233" s="2">
        <v>136090.97</v>
      </c>
      <c r="O233" s="27">
        <v>135316.41</v>
      </c>
      <c r="P233" s="2">
        <f t="shared" si="40"/>
        <v>-774.55999999999767</v>
      </c>
      <c r="Q233" s="26">
        <f t="shared" si="34"/>
        <v>1015.1229705739678</v>
      </c>
      <c r="R233">
        <v>365</v>
      </c>
      <c r="S233" s="53" t="str">
        <f t="shared" si="35"/>
        <v>-</v>
      </c>
      <c r="T233" s="35">
        <f t="shared" si="41"/>
        <v>136090.97</v>
      </c>
      <c r="U233" s="35">
        <f t="shared" si="42"/>
        <v>135316.41</v>
      </c>
      <c r="V233" s="35">
        <f t="shared" si="43"/>
        <v>75543.745342018839</v>
      </c>
      <c r="X233" s="35">
        <v>75914.825133475533</v>
      </c>
      <c r="Y233" s="2">
        <f t="shared" si="44"/>
        <v>-371.07979145669378</v>
      </c>
      <c r="Z233" s="2">
        <v>-348.87973030476132</v>
      </c>
      <c r="AA233" s="2">
        <f t="shared" si="36"/>
        <v>-22.200061151932459</v>
      </c>
    </row>
    <row r="234" spans="2:27" x14ac:dyDescent="0.3">
      <c r="B234">
        <v>277</v>
      </c>
      <c r="C234" s="7">
        <v>9</v>
      </c>
      <c r="D234" s="12" t="s">
        <v>289</v>
      </c>
      <c r="E234" s="32">
        <v>105.5</v>
      </c>
      <c r="F234" s="32">
        <v>105.5</v>
      </c>
      <c r="G234" s="32">
        <f t="shared" si="37"/>
        <v>0</v>
      </c>
      <c r="H234" s="2">
        <v>200558.11</v>
      </c>
      <c r="I234" s="2">
        <v>200558.11</v>
      </c>
      <c r="J234" s="2">
        <f t="shared" si="38"/>
        <v>0</v>
      </c>
      <c r="K234" s="2">
        <v>25952.739999999994</v>
      </c>
      <c r="L234" s="2">
        <v>25952.739999999994</v>
      </c>
      <c r="M234" s="2">
        <f t="shared" si="39"/>
        <v>0</v>
      </c>
      <c r="N234" s="2">
        <v>174605.37</v>
      </c>
      <c r="O234" s="27">
        <v>174605.37</v>
      </c>
      <c r="P234" s="2">
        <f t="shared" si="40"/>
        <v>0</v>
      </c>
      <c r="Q234" s="26">
        <f t="shared" si="34"/>
        <v>1655.0272037914692</v>
      </c>
      <c r="R234">
        <v>365</v>
      </c>
      <c r="S234" s="53" t="str">
        <f t="shared" si="35"/>
        <v>-</v>
      </c>
      <c r="T234" s="35">
        <f t="shared" si="41"/>
        <v>174605.37</v>
      </c>
      <c r="U234" s="35">
        <f t="shared" si="42"/>
        <v>174605.37</v>
      </c>
      <c r="V234" s="35">
        <f t="shared" si="43"/>
        <v>97477.782677126714</v>
      </c>
      <c r="X234" s="35">
        <v>97399.086294379376</v>
      </c>
      <c r="Y234" s="2">
        <f t="shared" si="44"/>
        <v>78.696382747337339</v>
      </c>
      <c r="Z234" s="2">
        <v>107.34220546355937</v>
      </c>
      <c r="AA234" s="2">
        <f t="shared" si="36"/>
        <v>-28.645822716222028</v>
      </c>
    </row>
    <row r="235" spans="2:27" x14ac:dyDescent="0.3">
      <c r="B235">
        <v>279</v>
      </c>
      <c r="C235" s="7">
        <v>9</v>
      </c>
      <c r="D235" s="12" t="s">
        <v>180</v>
      </c>
      <c r="E235" s="32">
        <v>279.98123017774839</v>
      </c>
      <c r="F235" s="32">
        <v>279.98123017774839</v>
      </c>
      <c r="G235" s="32">
        <f t="shared" si="37"/>
        <v>0</v>
      </c>
      <c r="H235" s="2">
        <v>181029.69</v>
      </c>
      <c r="I235" s="2">
        <v>181029.69</v>
      </c>
      <c r="J235" s="2">
        <f t="shared" si="38"/>
        <v>0</v>
      </c>
      <c r="K235" s="2">
        <v>0</v>
      </c>
      <c r="L235" s="2">
        <v>0</v>
      </c>
      <c r="M235" s="2">
        <f t="shared" si="39"/>
        <v>0</v>
      </c>
      <c r="N235" s="2">
        <v>181029.69</v>
      </c>
      <c r="O235" s="27">
        <v>181029.69</v>
      </c>
      <c r="P235" s="2">
        <f t="shared" si="40"/>
        <v>0</v>
      </c>
      <c r="Q235" s="26">
        <f t="shared" si="34"/>
        <v>646.57795054715564</v>
      </c>
      <c r="R235">
        <v>365</v>
      </c>
      <c r="S235" s="53" t="str">
        <f t="shared" si="35"/>
        <v>-</v>
      </c>
      <c r="T235" s="35">
        <f t="shared" si="41"/>
        <v>181029.69</v>
      </c>
      <c r="U235" s="35">
        <f t="shared" si="42"/>
        <v>181029.69</v>
      </c>
      <c r="V235" s="35">
        <f t="shared" si="43"/>
        <v>101064.31881177319</v>
      </c>
      <c r="X235" s="35">
        <v>100982.72692388984</v>
      </c>
      <c r="Y235" s="2">
        <f t="shared" si="44"/>
        <v>81.591887883347226</v>
      </c>
      <c r="Z235" s="2">
        <v>111.29168695661065</v>
      </c>
      <c r="AA235" s="2">
        <f t="shared" si="36"/>
        <v>-29.699799073263421</v>
      </c>
    </row>
    <row r="236" spans="2:27" x14ac:dyDescent="0.3">
      <c r="B236">
        <v>331</v>
      </c>
      <c r="C236" s="7">
        <v>9</v>
      </c>
      <c r="D236" s="12" t="s">
        <v>181</v>
      </c>
      <c r="E236" s="32">
        <v>385.99311469332565</v>
      </c>
      <c r="F236" s="32">
        <v>385.99311469332565</v>
      </c>
      <c r="G236" s="32">
        <f t="shared" si="37"/>
        <v>0</v>
      </c>
      <c r="H236" s="2">
        <v>199859.20000000001</v>
      </c>
      <c r="I236" s="2">
        <v>199859.20000000001</v>
      </c>
      <c r="J236" s="2">
        <f t="shared" si="38"/>
        <v>0</v>
      </c>
      <c r="K236" s="2">
        <v>0</v>
      </c>
      <c r="L236" s="2">
        <v>0</v>
      </c>
      <c r="M236" s="2">
        <f t="shared" si="39"/>
        <v>0</v>
      </c>
      <c r="N236" s="2">
        <v>199859.20000000001</v>
      </c>
      <c r="O236" s="27">
        <v>199859.20000000001</v>
      </c>
      <c r="P236" s="2">
        <f t="shared" si="40"/>
        <v>0</v>
      </c>
      <c r="Q236" s="26">
        <f t="shared" si="34"/>
        <v>517.77918411521307</v>
      </c>
      <c r="R236">
        <v>365</v>
      </c>
      <c r="S236" s="53" t="str">
        <f t="shared" si="35"/>
        <v>-</v>
      </c>
      <c r="T236" s="35">
        <f t="shared" si="41"/>
        <v>199859.20000000001</v>
      </c>
      <c r="U236" s="35">
        <f t="shared" si="42"/>
        <v>199859.20000000001</v>
      </c>
      <c r="V236" s="35">
        <f t="shared" si="43"/>
        <v>111576.36024381383</v>
      </c>
      <c r="X236" s="35">
        <v>111486.28170786287</v>
      </c>
      <c r="Y236" s="2">
        <f t="shared" si="44"/>
        <v>90.078535950960941</v>
      </c>
      <c r="Z236" s="2">
        <v>122.86751152144279</v>
      </c>
      <c r="AA236" s="2">
        <f t="shared" si="36"/>
        <v>-32.788975570481853</v>
      </c>
    </row>
    <row r="237" spans="2:27" x14ac:dyDescent="0.3">
      <c r="B237">
        <v>369</v>
      </c>
      <c r="C237" s="7">
        <v>9</v>
      </c>
      <c r="D237" s="12" t="s">
        <v>290</v>
      </c>
      <c r="E237" s="32">
        <v>439.63</v>
      </c>
      <c r="F237" s="32">
        <v>439.63</v>
      </c>
      <c r="G237" s="32">
        <f t="shared" si="37"/>
        <v>0</v>
      </c>
      <c r="H237" s="2">
        <v>378043.06</v>
      </c>
      <c r="I237" s="2">
        <v>378043.06</v>
      </c>
      <c r="J237" s="2">
        <f t="shared" si="38"/>
        <v>0</v>
      </c>
      <c r="K237" s="2">
        <v>0</v>
      </c>
      <c r="L237" s="2">
        <v>0</v>
      </c>
      <c r="M237" s="2">
        <f t="shared" si="39"/>
        <v>0</v>
      </c>
      <c r="N237" s="2">
        <v>378043.06</v>
      </c>
      <c r="O237" s="27">
        <v>378043.06</v>
      </c>
      <c r="P237" s="2">
        <f t="shared" si="40"/>
        <v>0</v>
      </c>
      <c r="Q237" s="26">
        <f t="shared" si="34"/>
        <v>859.91188044491957</v>
      </c>
      <c r="R237">
        <v>365</v>
      </c>
      <c r="S237" s="53" t="str">
        <f t="shared" si="35"/>
        <v>-</v>
      </c>
      <c r="T237" s="35">
        <f t="shared" si="41"/>
        <v>378043.06</v>
      </c>
      <c r="U237" s="35">
        <f t="shared" si="42"/>
        <v>378043.06</v>
      </c>
      <c r="V237" s="35">
        <f t="shared" si="43"/>
        <v>211051.92380552771</v>
      </c>
      <c r="X237" s="35">
        <v>210881.53602567461</v>
      </c>
      <c r="Y237" s="2">
        <f t="shared" si="44"/>
        <v>170.38777985310298</v>
      </c>
      <c r="Z237" s="2">
        <v>232.40966655602097</v>
      </c>
      <c r="AA237" s="2">
        <f t="shared" si="36"/>
        <v>-62.021886702917982</v>
      </c>
    </row>
    <row r="238" spans="2:27" x14ac:dyDescent="0.3">
      <c r="B238">
        <v>416</v>
      </c>
      <c r="C238" s="7">
        <v>9</v>
      </c>
      <c r="D238" s="12" t="s">
        <v>182</v>
      </c>
      <c r="E238" s="32">
        <v>0</v>
      </c>
      <c r="F238" s="32">
        <v>70.177375629497362</v>
      </c>
      <c r="G238" s="32">
        <f t="shared" si="37"/>
        <v>70.177375629497362</v>
      </c>
      <c r="H238" s="2">
        <v>44314.98</v>
      </c>
      <c r="I238" s="2">
        <v>80015.570000000007</v>
      </c>
      <c r="J238" s="2">
        <f t="shared" si="38"/>
        <v>35700.590000000004</v>
      </c>
      <c r="K238" s="2">
        <v>0</v>
      </c>
      <c r="L238" s="2">
        <v>0</v>
      </c>
      <c r="M238" s="2">
        <f t="shared" si="39"/>
        <v>0</v>
      </c>
      <c r="N238" s="2">
        <v>44314.98</v>
      </c>
      <c r="O238" s="27">
        <v>80015.570000000007</v>
      </c>
      <c r="P238" s="2">
        <f t="shared" si="40"/>
        <v>35700.590000000004</v>
      </c>
      <c r="Q238" s="26" t="str">
        <f t="shared" si="34"/>
        <v>n.a.</v>
      </c>
      <c r="R238">
        <v>365</v>
      </c>
      <c r="S238" s="53" t="str">
        <f t="shared" si="35"/>
        <v>-</v>
      </c>
      <c r="T238" s="35">
        <f t="shared" si="41"/>
        <v>44314.98</v>
      </c>
      <c r="U238" s="35">
        <f t="shared" si="42"/>
        <v>80015.570000000007</v>
      </c>
      <c r="V238" s="35">
        <f t="shared" si="43"/>
        <v>44670.678474816785</v>
      </c>
      <c r="X238" s="35">
        <v>24719.964575852948</v>
      </c>
      <c r="Y238" s="2">
        <f t="shared" si="44"/>
        <v>19950.713898963837</v>
      </c>
      <c r="Z238" s="2">
        <v>4894.3399938718539</v>
      </c>
      <c r="AA238" s="2">
        <f t="shared" si="36"/>
        <v>15056.373905091983</v>
      </c>
    </row>
    <row r="239" spans="2:27" x14ac:dyDescent="0.3">
      <c r="B239">
        <v>420</v>
      </c>
      <c r="C239" s="7">
        <v>9</v>
      </c>
      <c r="D239" s="12" t="s">
        <v>183</v>
      </c>
      <c r="E239" s="32">
        <v>404.27215726934816</v>
      </c>
      <c r="F239" s="32">
        <v>404.27215726934816</v>
      </c>
      <c r="G239" s="32">
        <f t="shared" si="37"/>
        <v>0</v>
      </c>
      <c r="H239" s="2">
        <v>449520</v>
      </c>
      <c r="I239" s="2">
        <v>337429.38</v>
      </c>
      <c r="J239" s="2">
        <f t="shared" si="38"/>
        <v>-112090.62</v>
      </c>
      <c r="K239" s="2">
        <v>81.459999999999994</v>
      </c>
      <c r="L239" s="2">
        <v>81.459999999999994</v>
      </c>
      <c r="M239" s="2">
        <f t="shared" si="39"/>
        <v>0</v>
      </c>
      <c r="N239" s="2">
        <v>449438.54</v>
      </c>
      <c r="O239" s="27">
        <v>337347.92</v>
      </c>
      <c r="P239" s="2">
        <f t="shared" si="40"/>
        <v>-112090.62</v>
      </c>
      <c r="Q239" s="26">
        <f t="shared" si="34"/>
        <v>1111.7227143113878</v>
      </c>
      <c r="R239">
        <v>365</v>
      </c>
      <c r="S239" s="53" t="str">
        <f t="shared" si="35"/>
        <v>-</v>
      </c>
      <c r="T239" s="35">
        <f t="shared" si="41"/>
        <v>449438.54</v>
      </c>
      <c r="U239" s="35">
        <f t="shared" si="42"/>
        <v>337347.92</v>
      </c>
      <c r="V239" s="35">
        <f t="shared" si="43"/>
        <v>188332.85157461496</v>
      </c>
      <c r="X239" s="35">
        <v>250707.65659429535</v>
      </c>
      <c r="Y239" s="2">
        <f t="shared" si="44"/>
        <v>-62374.805019680382</v>
      </c>
      <c r="Z239" s="2">
        <v>-62319.459592961794</v>
      </c>
      <c r="AA239" s="2">
        <f t="shared" si="36"/>
        <v>-55.345426718587987</v>
      </c>
    </row>
    <row r="240" spans="2:27" x14ac:dyDescent="0.3">
      <c r="B240">
        <v>508</v>
      </c>
      <c r="C240" s="7">
        <v>9</v>
      </c>
      <c r="D240" s="12" t="s">
        <v>184</v>
      </c>
      <c r="E240" s="32">
        <v>43.529627469109329</v>
      </c>
      <c r="F240" s="32">
        <v>43.529627469109329</v>
      </c>
      <c r="G240" s="32">
        <f t="shared" si="37"/>
        <v>0</v>
      </c>
      <c r="H240" s="2">
        <v>137380.19</v>
      </c>
      <c r="I240" s="2">
        <v>137380.19</v>
      </c>
      <c r="J240" s="2">
        <f t="shared" si="38"/>
        <v>0</v>
      </c>
      <c r="K240" s="2">
        <v>0</v>
      </c>
      <c r="L240" s="2">
        <v>0</v>
      </c>
      <c r="M240" s="2">
        <f t="shared" si="39"/>
        <v>0</v>
      </c>
      <c r="N240" s="2">
        <v>137380.19</v>
      </c>
      <c r="O240" s="27">
        <v>137380.19</v>
      </c>
      <c r="P240" s="2">
        <f t="shared" si="40"/>
        <v>0</v>
      </c>
      <c r="Q240" s="26">
        <f t="shared" si="34"/>
        <v>3156.0157526615967</v>
      </c>
      <c r="R240">
        <v>365</v>
      </c>
      <c r="S240" s="53" t="str">
        <f t="shared" si="35"/>
        <v>-</v>
      </c>
      <c r="T240" s="35">
        <f t="shared" si="41"/>
        <v>137380.19</v>
      </c>
      <c r="U240" s="35">
        <f t="shared" si="42"/>
        <v>137380.19</v>
      </c>
      <c r="V240" s="35">
        <f t="shared" si="43"/>
        <v>76695.9017638597</v>
      </c>
      <c r="X240" s="35">
        <v>76633.983141230055</v>
      </c>
      <c r="Y240" s="2">
        <f t="shared" si="44"/>
        <v>61.918622629644233</v>
      </c>
      <c r="Z240" s="2">
        <v>84.4572683051083</v>
      </c>
      <c r="AA240" s="2">
        <f t="shared" si="36"/>
        <v>-22.538645675464068</v>
      </c>
    </row>
    <row r="241" spans="2:27" x14ac:dyDescent="0.3">
      <c r="B241">
        <v>512</v>
      </c>
      <c r="C241" s="7">
        <v>9</v>
      </c>
      <c r="D241" s="12" t="s">
        <v>185</v>
      </c>
      <c r="E241" s="32">
        <v>193.25540113024249</v>
      </c>
      <c r="F241" s="32">
        <v>193.25540113024249</v>
      </c>
      <c r="G241" s="32">
        <f t="shared" si="37"/>
        <v>0</v>
      </c>
      <c r="H241" s="2">
        <v>248859.88</v>
      </c>
      <c r="I241" s="2">
        <v>248859.88</v>
      </c>
      <c r="J241" s="2">
        <f t="shared" si="38"/>
        <v>0</v>
      </c>
      <c r="K241" s="2">
        <v>14461.329999999998</v>
      </c>
      <c r="L241" s="2">
        <v>14461.329999999998</v>
      </c>
      <c r="M241" s="2">
        <f t="shared" si="39"/>
        <v>0</v>
      </c>
      <c r="N241" s="2">
        <v>234398.55000000002</v>
      </c>
      <c r="O241" s="27">
        <v>234398.55000000002</v>
      </c>
      <c r="P241" s="2">
        <f t="shared" si="40"/>
        <v>0</v>
      </c>
      <c r="Q241" s="26">
        <f t="shared" si="34"/>
        <v>1212.895208253608</v>
      </c>
      <c r="R241">
        <v>365</v>
      </c>
      <c r="S241" s="53" t="str">
        <f t="shared" si="35"/>
        <v>-</v>
      </c>
      <c r="T241" s="35">
        <f t="shared" si="41"/>
        <v>234398.55</v>
      </c>
      <c r="U241" s="35">
        <f t="shared" si="42"/>
        <v>234398.55</v>
      </c>
      <c r="V241" s="35">
        <f t="shared" si="43"/>
        <v>130858.80987929305</v>
      </c>
      <c r="X241" s="35">
        <v>130753.16411360887</v>
      </c>
      <c r="Y241" s="2">
        <f t="shared" si="44"/>
        <v>105.64576568418124</v>
      </c>
      <c r="Z241" s="2">
        <v>144.10128001480189</v>
      </c>
      <c r="AA241" s="2">
        <f t="shared" si="36"/>
        <v>-38.455514330620645</v>
      </c>
    </row>
    <row r="242" spans="2:27" x14ac:dyDescent="0.3">
      <c r="B242">
        <v>516</v>
      </c>
      <c r="C242" s="7">
        <v>9</v>
      </c>
      <c r="D242" s="12" t="s">
        <v>186</v>
      </c>
      <c r="E242" s="32">
        <v>306.54123468268568</v>
      </c>
      <c r="F242" s="32">
        <v>306.54123468268568</v>
      </c>
      <c r="G242" s="32">
        <f t="shared" si="37"/>
        <v>0</v>
      </c>
      <c r="H242" s="2">
        <v>215671.97</v>
      </c>
      <c r="I242" s="2">
        <v>291783.67999999999</v>
      </c>
      <c r="J242" s="2">
        <f t="shared" si="38"/>
        <v>76111.709999999992</v>
      </c>
      <c r="K242" s="2">
        <v>16.02</v>
      </c>
      <c r="L242" s="2">
        <v>16.02</v>
      </c>
      <c r="M242" s="2">
        <f t="shared" si="39"/>
        <v>0</v>
      </c>
      <c r="N242" s="2">
        <v>215655.95</v>
      </c>
      <c r="O242" s="27">
        <v>291767.65999999997</v>
      </c>
      <c r="P242" s="2">
        <f t="shared" si="40"/>
        <v>76111.709999999963</v>
      </c>
      <c r="Q242" s="26">
        <f t="shared" si="34"/>
        <v>703.51367320365557</v>
      </c>
      <c r="R242">
        <v>365</v>
      </c>
      <c r="S242" s="53" t="str">
        <f t="shared" si="35"/>
        <v>-</v>
      </c>
      <c r="T242" s="35">
        <f t="shared" si="41"/>
        <v>215655.95</v>
      </c>
      <c r="U242" s="35">
        <f t="shared" si="42"/>
        <v>291767.65999999997</v>
      </c>
      <c r="V242" s="35">
        <f t="shared" si="43"/>
        <v>162886.53982230782</v>
      </c>
      <c r="X242" s="35">
        <v>120298.08982361978</v>
      </c>
      <c r="Y242" s="2">
        <f t="shared" si="44"/>
        <v>42588.44999868804</v>
      </c>
      <c r="Z242" s="2">
        <v>42636.317510796565</v>
      </c>
      <c r="AA242" s="2">
        <f t="shared" si="36"/>
        <v>-47.867512108525261</v>
      </c>
    </row>
    <row r="243" spans="2:27" x14ac:dyDescent="0.3">
      <c r="B243">
        <v>521</v>
      </c>
      <c r="C243" s="7">
        <v>9</v>
      </c>
      <c r="D243" s="12" t="s">
        <v>187</v>
      </c>
      <c r="E243" s="32">
        <v>134.68651111687728</v>
      </c>
      <c r="F243" s="32">
        <v>134.68651111687728</v>
      </c>
      <c r="G243" s="32">
        <f t="shared" si="37"/>
        <v>0</v>
      </c>
      <c r="H243" s="2">
        <v>342832.44</v>
      </c>
      <c r="I243" s="2">
        <v>342832.44</v>
      </c>
      <c r="J243" s="2">
        <f t="shared" si="38"/>
        <v>0</v>
      </c>
      <c r="K243" s="2">
        <v>429.75</v>
      </c>
      <c r="L243" s="2">
        <v>429.75</v>
      </c>
      <c r="M243" s="2">
        <f t="shared" si="39"/>
        <v>0</v>
      </c>
      <c r="N243" s="2">
        <v>342402.69</v>
      </c>
      <c r="O243" s="27">
        <v>342402.69</v>
      </c>
      <c r="P243" s="2">
        <f t="shared" si="40"/>
        <v>0</v>
      </c>
      <c r="Q243" s="26">
        <f t="shared" si="34"/>
        <v>2542.2196117536396</v>
      </c>
      <c r="R243">
        <v>365</v>
      </c>
      <c r="S243" s="53" t="str">
        <f t="shared" si="35"/>
        <v>-</v>
      </c>
      <c r="T243" s="35">
        <f t="shared" si="41"/>
        <v>342402.69</v>
      </c>
      <c r="U243" s="35">
        <f t="shared" si="42"/>
        <v>342402.69</v>
      </c>
      <c r="V243" s="35">
        <f t="shared" si="43"/>
        <v>191154.80242035849</v>
      </c>
      <c r="X243" s="35">
        <v>191000.47811094031</v>
      </c>
      <c r="Y243" s="2">
        <f t="shared" si="44"/>
        <v>154.32430941818166</v>
      </c>
      <c r="Z243" s="2">
        <v>210.49902360537089</v>
      </c>
      <c r="AA243" s="2">
        <f t="shared" si="36"/>
        <v>-56.174714187189238</v>
      </c>
    </row>
    <row r="244" spans="2:27" x14ac:dyDescent="0.3">
      <c r="B244">
        <v>522</v>
      </c>
      <c r="C244" s="7">
        <v>9</v>
      </c>
      <c r="D244" s="12" t="s">
        <v>188</v>
      </c>
      <c r="E244" s="32">
        <v>85.76942320309287</v>
      </c>
      <c r="F244" s="32">
        <v>85.76942320309287</v>
      </c>
      <c r="G244" s="32">
        <f t="shared" si="37"/>
        <v>0</v>
      </c>
      <c r="H244" s="2">
        <v>114132.28</v>
      </c>
      <c r="I244" s="2">
        <v>114132.28</v>
      </c>
      <c r="J244" s="2">
        <f t="shared" si="38"/>
        <v>0</v>
      </c>
      <c r="K244" s="2">
        <v>18</v>
      </c>
      <c r="L244" s="2">
        <v>18</v>
      </c>
      <c r="M244" s="2">
        <f t="shared" si="39"/>
        <v>0</v>
      </c>
      <c r="N244" s="2">
        <v>114114.28</v>
      </c>
      <c r="O244" s="27">
        <v>114114.28</v>
      </c>
      <c r="P244" s="2">
        <f t="shared" si="40"/>
        <v>0</v>
      </c>
      <c r="Q244" s="26">
        <f t="shared" si="34"/>
        <v>1330.4774095284461</v>
      </c>
      <c r="R244">
        <v>365</v>
      </c>
      <c r="S244" s="53" t="str">
        <f t="shared" si="35"/>
        <v>-</v>
      </c>
      <c r="T244" s="35">
        <f t="shared" si="41"/>
        <v>114114.28000000001</v>
      </c>
      <c r="U244" s="35">
        <f t="shared" si="42"/>
        <v>114114.28000000001</v>
      </c>
      <c r="V244" s="35">
        <f t="shared" si="43"/>
        <v>63707.129890660224</v>
      </c>
      <c r="X244" s="35">
        <v>63655.697445851591</v>
      </c>
      <c r="Y244" s="2">
        <f t="shared" si="44"/>
        <v>51.432444808633591</v>
      </c>
      <c r="Z244" s="2">
        <v>70.154076533188345</v>
      </c>
      <c r="AA244" s="2">
        <f t="shared" si="36"/>
        <v>-18.721631724554754</v>
      </c>
    </row>
    <row r="245" spans="2:27" x14ac:dyDescent="0.3">
      <c r="B245">
        <v>523</v>
      </c>
      <c r="C245" s="7">
        <v>9</v>
      </c>
      <c r="D245" s="12" t="s">
        <v>189</v>
      </c>
      <c r="E245" s="32">
        <v>636.36086115645116</v>
      </c>
      <c r="F245" s="32">
        <v>636.36086115645116</v>
      </c>
      <c r="G245" s="32">
        <f t="shared" si="37"/>
        <v>0</v>
      </c>
      <c r="H245" s="2">
        <v>415326.48</v>
      </c>
      <c r="I245" s="2">
        <v>415326.48</v>
      </c>
      <c r="J245" s="2">
        <f t="shared" si="38"/>
        <v>0</v>
      </c>
      <c r="K245" s="2">
        <v>1339.11</v>
      </c>
      <c r="L245" s="2">
        <v>1339.11</v>
      </c>
      <c r="M245" s="2">
        <f t="shared" si="39"/>
        <v>0</v>
      </c>
      <c r="N245" s="2">
        <v>413987.37</v>
      </c>
      <c r="O245" s="27">
        <v>413987.37</v>
      </c>
      <c r="P245" s="2">
        <f t="shared" si="40"/>
        <v>0</v>
      </c>
      <c r="Q245" s="26">
        <f t="shared" si="34"/>
        <v>650.55441852232332</v>
      </c>
      <c r="R245">
        <v>365</v>
      </c>
      <c r="S245" s="53" t="str">
        <f t="shared" si="35"/>
        <v>-</v>
      </c>
      <c r="T245" s="35">
        <f t="shared" si="41"/>
        <v>413987.37000000005</v>
      </c>
      <c r="U245" s="35">
        <f t="shared" si="42"/>
        <v>413987.37000000005</v>
      </c>
      <c r="V245" s="35">
        <f t="shared" si="43"/>
        <v>231118.72724152327</v>
      </c>
      <c r="X245" s="35">
        <v>230932.13900244402</v>
      </c>
      <c r="Y245" s="2">
        <f t="shared" si="44"/>
        <v>186.58823907925398</v>
      </c>
      <c r="Z245" s="2">
        <v>254.50716280867346</v>
      </c>
      <c r="AA245" s="2">
        <f t="shared" si="36"/>
        <v>-67.918923729419475</v>
      </c>
    </row>
    <row r="246" spans="2:27" x14ac:dyDescent="0.3">
      <c r="B246">
        <v>527</v>
      </c>
      <c r="C246" s="7">
        <v>9</v>
      </c>
      <c r="D246" s="12" t="s">
        <v>190</v>
      </c>
      <c r="E246" s="32">
        <v>139.82828932629033</v>
      </c>
      <c r="F246" s="32">
        <v>139.82828932629033</v>
      </c>
      <c r="G246" s="32">
        <f t="shared" si="37"/>
        <v>0</v>
      </c>
      <c r="H246" s="2">
        <v>147236.74</v>
      </c>
      <c r="I246" s="2">
        <v>147236.74</v>
      </c>
      <c r="J246" s="2">
        <f t="shared" si="38"/>
        <v>0</v>
      </c>
      <c r="K246" s="2">
        <v>0</v>
      </c>
      <c r="L246" s="2">
        <v>0</v>
      </c>
      <c r="M246" s="2">
        <f t="shared" si="39"/>
        <v>0</v>
      </c>
      <c r="N246" s="2">
        <v>147236.74</v>
      </c>
      <c r="O246" s="27">
        <v>147236.74</v>
      </c>
      <c r="P246" s="2">
        <f t="shared" si="40"/>
        <v>0</v>
      </c>
      <c r="Q246" s="26">
        <f t="shared" si="34"/>
        <v>1052.9824880888157</v>
      </c>
      <c r="R246">
        <v>365</v>
      </c>
      <c r="S246" s="53" t="str">
        <f t="shared" si="35"/>
        <v>-</v>
      </c>
      <c r="T246" s="35">
        <f t="shared" si="41"/>
        <v>147236.74</v>
      </c>
      <c r="U246" s="35">
        <f t="shared" si="42"/>
        <v>147236.74</v>
      </c>
      <c r="V246" s="35">
        <f t="shared" si="43"/>
        <v>82198.565506940649</v>
      </c>
      <c r="X246" s="35">
        <v>82132.204438861765</v>
      </c>
      <c r="Y246" s="2">
        <f t="shared" si="44"/>
        <v>66.361068078884273</v>
      </c>
      <c r="Z246" s="2">
        <v>90.516783056911663</v>
      </c>
      <c r="AA246" s="2">
        <f t="shared" si="36"/>
        <v>-24.15571497802739</v>
      </c>
    </row>
    <row r="247" spans="2:27" x14ac:dyDescent="0.3">
      <c r="B247">
        <v>543</v>
      </c>
      <c r="C247" s="7">
        <v>9</v>
      </c>
      <c r="D247" s="12" t="s">
        <v>291</v>
      </c>
      <c r="E247" s="32">
        <v>82.698395262317163</v>
      </c>
      <c r="F247" s="32">
        <v>82.698395262317163</v>
      </c>
      <c r="G247" s="32">
        <f t="shared" si="37"/>
        <v>0</v>
      </c>
      <c r="H247" s="2">
        <v>70123.34</v>
      </c>
      <c r="I247" s="2">
        <v>70123.34</v>
      </c>
      <c r="J247" s="2">
        <f t="shared" si="38"/>
        <v>0</v>
      </c>
      <c r="K247" s="2">
        <v>0</v>
      </c>
      <c r="L247" s="2">
        <v>0</v>
      </c>
      <c r="M247" s="2">
        <f t="shared" si="39"/>
        <v>0</v>
      </c>
      <c r="N247" s="2">
        <v>70123.34</v>
      </c>
      <c r="O247" s="27">
        <v>70123.34</v>
      </c>
      <c r="P247" s="2">
        <f t="shared" si="40"/>
        <v>0</v>
      </c>
      <c r="Q247" s="26">
        <f t="shared" si="34"/>
        <v>847.94075843395251</v>
      </c>
      <c r="R247">
        <v>243</v>
      </c>
      <c r="S247" s="53">
        <f t="shared" si="35"/>
        <v>45170</v>
      </c>
      <c r="T247" s="35">
        <f t="shared" si="41"/>
        <v>46684.85375342465</v>
      </c>
      <c r="U247" s="35">
        <f t="shared" si="42"/>
        <v>46684.85375342465</v>
      </c>
      <c r="V247" s="35">
        <f t="shared" si="43"/>
        <v>26062.978638570916</v>
      </c>
      <c r="X247" s="35">
        <v>26041.937309088997</v>
      </c>
      <c r="Y247" s="2">
        <f t="shared" si="44"/>
        <v>21.041329481919092</v>
      </c>
      <c r="Z247" s="2">
        <v>28.700464158897375</v>
      </c>
      <c r="AA247" s="2">
        <f t="shared" si="36"/>
        <v>-7.6591346769782831</v>
      </c>
    </row>
    <row r="248" spans="2:27" x14ac:dyDescent="0.3">
      <c r="B248">
        <v>547</v>
      </c>
      <c r="C248" s="7">
        <v>9</v>
      </c>
      <c r="D248" s="12" t="s">
        <v>191</v>
      </c>
      <c r="E248" s="32">
        <v>235.27583772559919</v>
      </c>
      <c r="F248" s="32">
        <v>235.27583772559919</v>
      </c>
      <c r="G248" s="32">
        <f t="shared" si="37"/>
        <v>0</v>
      </c>
      <c r="H248" s="2">
        <v>155772.91</v>
      </c>
      <c r="I248" s="2">
        <v>155772.91</v>
      </c>
      <c r="J248" s="2">
        <f t="shared" si="38"/>
        <v>0</v>
      </c>
      <c r="K248" s="2">
        <v>0</v>
      </c>
      <c r="L248" s="2">
        <v>0</v>
      </c>
      <c r="M248" s="2">
        <f t="shared" si="39"/>
        <v>0</v>
      </c>
      <c r="N248" s="2">
        <v>155772.91</v>
      </c>
      <c r="O248" s="27">
        <v>155772.91</v>
      </c>
      <c r="P248" s="2">
        <f t="shared" si="40"/>
        <v>0</v>
      </c>
      <c r="Q248" s="26">
        <f t="shared" si="34"/>
        <v>662.08630476401504</v>
      </c>
      <c r="R248">
        <v>365</v>
      </c>
      <c r="S248" s="53" t="str">
        <f t="shared" si="35"/>
        <v>-</v>
      </c>
      <c r="T248" s="35">
        <f t="shared" si="41"/>
        <v>155772.91</v>
      </c>
      <c r="U248" s="35">
        <f t="shared" si="42"/>
        <v>155772.91</v>
      </c>
      <c r="V248" s="35">
        <f t="shared" si="43"/>
        <v>86964.094334347334</v>
      </c>
      <c r="X248" s="35">
        <v>86893.885929262047</v>
      </c>
      <c r="Y248" s="2">
        <f t="shared" si="44"/>
        <v>70.208405085286358</v>
      </c>
      <c r="Z248" s="2">
        <v>95.764567326172255</v>
      </c>
      <c r="AA248" s="2">
        <f t="shared" si="36"/>
        <v>-25.556162240885897</v>
      </c>
    </row>
    <row r="249" spans="2:27" x14ac:dyDescent="0.3">
      <c r="B249">
        <v>552</v>
      </c>
      <c r="C249" s="7">
        <v>9</v>
      </c>
      <c r="D249" s="12" t="s">
        <v>192</v>
      </c>
      <c r="E249" s="32">
        <v>135.22</v>
      </c>
      <c r="F249" s="32">
        <v>135.22</v>
      </c>
      <c r="G249" s="32">
        <f t="shared" si="37"/>
        <v>0</v>
      </c>
      <c r="H249" s="2">
        <v>161974.39000000001</v>
      </c>
      <c r="I249" s="2">
        <v>161974.39000000001</v>
      </c>
      <c r="J249" s="2">
        <f t="shared" si="38"/>
        <v>0</v>
      </c>
      <c r="K249" s="2">
        <v>0</v>
      </c>
      <c r="L249" s="2">
        <v>0</v>
      </c>
      <c r="M249" s="2">
        <f t="shared" si="39"/>
        <v>0</v>
      </c>
      <c r="N249" s="2">
        <v>161974.39000000001</v>
      </c>
      <c r="O249" s="27">
        <v>161974.39000000001</v>
      </c>
      <c r="P249" s="2">
        <f t="shared" si="40"/>
        <v>0</v>
      </c>
      <c r="Q249" s="26">
        <f t="shared" si="34"/>
        <v>1197.8582310309127</v>
      </c>
      <c r="R249">
        <v>365</v>
      </c>
      <c r="S249" s="53" t="str">
        <f t="shared" si="35"/>
        <v>-</v>
      </c>
      <c r="T249" s="35">
        <f t="shared" si="41"/>
        <v>161974.39000000001</v>
      </c>
      <c r="U249" s="35">
        <f t="shared" si="42"/>
        <v>161974.39000000001</v>
      </c>
      <c r="V249" s="35">
        <f t="shared" si="43"/>
        <v>90426.224506612634</v>
      </c>
      <c r="X249" s="35">
        <v>90353.221032603193</v>
      </c>
      <c r="Y249" s="2">
        <f t="shared" si="44"/>
        <v>73.003474009441561</v>
      </c>
      <c r="Z249" s="2">
        <v>99.577053393106326</v>
      </c>
      <c r="AA249" s="2">
        <f t="shared" si="36"/>
        <v>-26.573579383664764</v>
      </c>
    </row>
    <row r="250" spans="2:27" x14ac:dyDescent="0.3">
      <c r="B250">
        <v>567</v>
      </c>
      <c r="C250" s="7">
        <v>9</v>
      </c>
      <c r="D250" s="12" t="s">
        <v>193</v>
      </c>
      <c r="E250" s="32">
        <v>404.55967218670105</v>
      </c>
      <c r="F250" s="32">
        <v>404.55967218670105</v>
      </c>
      <c r="G250" s="32">
        <f t="shared" si="37"/>
        <v>0</v>
      </c>
      <c r="H250" s="2">
        <v>255843.88</v>
      </c>
      <c r="I250" s="2">
        <v>261186.73</v>
      </c>
      <c r="J250" s="2">
        <f t="shared" si="38"/>
        <v>5342.8500000000058</v>
      </c>
      <c r="K250" s="2">
        <v>0</v>
      </c>
      <c r="L250" s="2">
        <v>0</v>
      </c>
      <c r="M250" s="2">
        <f t="shared" si="39"/>
        <v>0</v>
      </c>
      <c r="N250" s="2">
        <v>255843.88</v>
      </c>
      <c r="O250" s="27">
        <v>261186.73</v>
      </c>
      <c r="P250" s="2">
        <f t="shared" si="40"/>
        <v>5342.8500000000058</v>
      </c>
      <c r="Q250" s="26">
        <f t="shared" si="34"/>
        <v>632.40084859948695</v>
      </c>
      <c r="R250">
        <v>365</v>
      </c>
      <c r="S250" s="53" t="str">
        <f t="shared" si="35"/>
        <v>-</v>
      </c>
      <c r="T250" s="35">
        <f t="shared" si="41"/>
        <v>255843.88</v>
      </c>
      <c r="U250" s="35">
        <f t="shared" si="42"/>
        <v>261186.73</v>
      </c>
      <c r="V250" s="35">
        <f t="shared" si="43"/>
        <v>145813.97642632283</v>
      </c>
      <c r="X250" s="35">
        <v>142715.88637857384</v>
      </c>
      <c r="Y250" s="2">
        <f t="shared" si="44"/>
        <v>3098.0900477489922</v>
      </c>
      <c r="Z250" s="2">
        <v>3140.9404409723356</v>
      </c>
      <c r="AA250" s="2">
        <f t="shared" si="36"/>
        <v>-42.850393223343417</v>
      </c>
    </row>
    <row r="251" spans="2:27" x14ac:dyDescent="0.3">
      <c r="B251">
        <v>629</v>
      </c>
      <c r="C251" s="7">
        <v>9</v>
      </c>
      <c r="D251" s="12" t="s">
        <v>194</v>
      </c>
      <c r="E251" s="32">
        <v>217.32999999999998</v>
      </c>
      <c r="F251" s="32">
        <v>217.32999999999998</v>
      </c>
      <c r="G251" s="32">
        <f t="shared" si="37"/>
        <v>0</v>
      </c>
      <c r="H251" s="2">
        <v>167927.45</v>
      </c>
      <c r="I251" s="2">
        <v>167927.45</v>
      </c>
      <c r="J251" s="2">
        <f t="shared" si="38"/>
        <v>0</v>
      </c>
      <c r="K251" s="2">
        <v>48338</v>
      </c>
      <c r="L251" s="2">
        <v>45928.1</v>
      </c>
      <c r="M251" s="2">
        <f t="shared" si="39"/>
        <v>-2409.9000000000015</v>
      </c>
      <c r="N251" s="2">
        <v>119589.45000000001</v>
      </c>
      <c r="O251" s="27">
        <v>121999.35</v>
      </c>
      <c r="P251" s="2">
        <f t="shared" si="40"/>
        <v>2409.8999999999942</v>
      </c>
      <c r="Q251" s="26">
        <f t="shared" si="34"/>
        <v>550.26664519394478</v>
      </c>
      <c r="R251">
        <v>365</v>
      </c>
      <c r="S251" s="53" t="str">
        <f t="shared" si="35"/>
        <v>-</v>
      </c>
      <c r="T251" s="35">
        <f t="shared" si="41"/>
        <v>119589.45000000003</v>
      </c>
      <c r="U251" s="35">
        <f t="shared" si="42"/>
        <v>121999.35</v>
      </c>
      <c r="V251" s="35">
        <f t="shared" si="43"/>
        <v>68109.165978404446</v>
      </c>
      <c r="X251" s="35">
        <v>66709.879314979669</v>
      </c>
      <c r="Y251" s="2">
        <f t="shared" si="44"/>
        <v>1399.2866634247766</v>
      </c>
      <c r="Z251" s="2">
        <v>1419.3019227011246</v>
      </c>
      <c r="AA251" s="2">
        <f t="shared" si="36"/>
        <v>-20.015259276347933</v>
      </c>
    </row>
    <row r="252" spans="2:27" x14ac:dyDescent="0.3">
      <c r="B252">
        <v>630</v>
      </c>
      <c r="C252" s="7">
        <v>9</v>
      </c>
      <c r="D252" s="12" t="s">
        <v>195</v>
      </c>
      <c r="E252" s="32">
        <v>144.18914900219184</v>
      </c>
      <c r="F252" s="32">
        <v>144.18914900219184</v>
      </c>
      <c r="G252" s="32">
        <f t="shared" si="37"/>
        <v>0</v>
      </c>
      <c r="H252" s="2">
        <v>265694.17</v>
      </c>
      <c r="I252" s="2">
        <v>265694.17</v>
      </c>
      <c r="J252" s="2">
        <f t="shared" si="38"/>
        <v>0</v>
      </c>
      <c r="K252" s="2">
        <v>21427.5</v>
      </c>
      <c r="L252" s="2">
        <v>21427.5</v>
      </c>
      <c r="M252" s="2">
        <f t="shared" si="39"/>
        <v>0</v>
      </c>
      <c r="N252" s="2">
        <v>244266.66999999998</v>
      </c>
      <c r="O252" s="27">
        <v>244266.66999999998</v>
      </c>
      <c r="P252" s="2">
        <f t="shared" si="40"/>
        <v>0</v>
      </c>
      <c r="Q252" s="26">
        <f t="shared" si="34"/>
        <v>1694.0710982092478</v>
      </c>
      <c r="R252">
        <v>365</v>
      </c>
      <c r="S252" s="53" t="str">
        <f t="shared" si="35"/>
        <v>-</v>
      </c>
      <c r="T252" s="35">
        <f t="shared" si="41"/>
        <v>244266.66999999998</v>
      </c>
      <c r="U252" s="35">
        <f t="shared" si="42"/>
        <v>244266.66999999998</v>
      </c>
      <c r="V252" s="35">
        <f t="shared" si="43"/>
        <v>136367.93286211888</v>
      </c>
      <c r="X252" s="35">
        <v>136257.839436271</v>
      </c>
      <c r="Y252" s="2">
        <f t="shared" si="44"/>
        <v>110.09342584788101</v>
      </c>
      <c r="Z252" s="2">
        <v>150.16790765966289</v>
      </c>
      <c r="AA252" s="2">
        <f t="shared" si="36"/>
        <v>-40.07448181178188</v>
      </c>
    </row>
    <row r="253" spans="2:27" x14ac:dyDescent="0.3">
      <c r="B253">
        <v>695</v>
      </c>
      <c r="C253" s="7">
        <v>9</v>
      </c>
      <c r="D253" s="12" t="s">
        <v>292</v>
      </c>
      <c r="E253" s="32">
        <v>25.101680066854268</v>
      </c>
      <c r="F253" s="32">
        <v>25.101680066854268</v>
      </c>
      <c r="G253" s="32">
        <f t="shared" si="37"/>
        <v>0</v>
      </c>
      <c r="H253" s="2">
        <v>13337.48</v>
      </c>
      <c r="I253" s="2">
        <v>13337.48</v>
      </c>
      <c r="J253" s="2">
        <f t="shared" si="38"/>
        <v>0</v>
      </c>
      <c r="K253" s="2">
        <v>0</v>
      </c>
      <c r="L253" s="2">
        <v>0</v>
      </c>
      <c r="M253" s="2">
        <f t="shared" si="39"/>
        <v>0</v>
      </c>
      <c r="N253" s="2">
        <v>13337.48</v>
      </c>
      <c r="O253" s="27">
        <v>13337.48</v>
      </c>
      <c r="P253" s="2">
        <f t="shared" si="40"/>
        <v>0</v>
      </c>
      <c r="Q253" s="26">
        <f t="shared" si="34"/>
        <v>531.33814009571381</v>
      </c>
      <c r="R253">
        <v>365</v>
      </c>
      <c r="S253" s="53" t="str">
        <f t="shared" si="35"/>
        <v>-</v>
      </c>
      <c r="T253" s="35">
        <f t="shared" si="41"/>
        <v>13337.480000000001</v>
      </c>
      <c r="U253" s="35">
        <f t="shared" si="42"/>
        <v>13337.480000000001</v>
      </c>
      <c r="V253" s="35">
        <f t="shared" si="43"/>
        <v>7445.9793355755555</v>
      </c>
      <c r="X253" s="35">
        <v>7439.9680002371015</v>
      </c>
      <c r="Y253" s="2">
        <f t="shared" si="44"/>
        <v>6.011335338454046</v>
      </c>
      <c r="Z253" s="2">
        <v>8.1994873269140953</v>
      </c>
      <c r="AA253" s="2">
        <f t="shared" si="36"/>
        <v>-2.1881519884600493</v>
      </c>
    </row>
    <row r="254" spans="2:27" x14ac:dyDescent="0.3">
      <c r="B254">
        <v>771</v>
      </c>
      <c r="C254" s="7">
        <v>9</v>
      </c>
      <c r="D254" s="12" t="s">
        <v>196</v>
      </c>
      <c r="E254" s="32">
        <v>170.95096391466581</v>
      </c>
      <c r="F254" s="32">
        <v>170.95096391466581</v>
      </c>
      <c r="G254" s="32">
        <f t="shared" si="37"/>
        <v>0</v>
      </c>
      <c r="H254" s="2">
        <v>76263.759999999995</v>
      </c>
      <c r="I254" s="2">
        <v>76263.759999999995</v>
      </c>
      <c r="J254" s="2">
        <f t="shared" si="38"/>
        <v>0</v>
      </c>
      <c r="K254" s="2">
        <v>0</v>
      </c>
      <c r="L254" s="2">
        <v>0</v>
      </c>
      <c r="M254" s="2">
        <f t="shared" si="39"/>
        <v>0</v>
      </c>
      <c r="N254" s="2">
        <v>76263.759999999995</v>
      </c>
      <c r="O254" s="27">
        <v>76263.759999999995</v>
      </c>
      <c r="P254" s="2">
        <f t="shared" si="40"/>
        <v>0</v>
      </c>
      <c r="Q254" s="26">
        <f t="shared" si="34"/>
        <v>446.11482880008117</v>
      </c>
      <c r="R254">
        <v>365</v>
      </c>
      <c r="S254" s="53" t="str">
        <f t="shared" si="35"/>
        <v>-</v>
      </c>
      <c r="T254" s="35">
        <f t="shared" si="41"/>
        <v>76263.759999999995</v>
      </c>
      <c r="U254" s="35">
        <f t="shared" si="42"/>
        <v>76263.759999999995</v>
      </c>
      <c r="V254" s="35">
        <f t="shared" si="43"/>
        <v>42576.137397266466</v>
      </c>
      <c r="X254" s="35">
        <v>42541.76455955414</v>
      </c>
      <c r="Y254" s="2">
        <f t="shared" si="44"/>
        <v>34.372837712326145</v>
      </c>
      <c r="Z254" s="2">
        <v>46.884698880356154</v>
      </c>
      <c r="AA254" s="2">
        <f t="shared" si="36"/>
        <v>-12.511861168030009</v>
      </c>
    </row>
    <row r="255" spans="2:27" x14ac:dyDescent="0.3">
      <c r="B255">
        <v>830</v>
      </c>
      <c r="C255" s="7">
        <v>9</v>
      </c>
      <c r="D255" s="12" t="s">
        <v>197</v>
      </c>
      <c r="E255" s="32">
        <v>25.4</v>
      </c>
      <c r="F255" s="32">
        <v>25.4</v>
      </c>
      <c r="G255" s="32">
        <f t="shared" si="37"/>
        <v>0</v>
      </c>
      <c r="H255" s="2">
        <v>31567.79</v>
      </c>
      <c r="I255" s="2">
        <v>31567.79</v>
      </c>
      <c r="J255" s="2">
        <f t="shared" si="38"/>
        <v>0</v>
      </c>
      <c r="K255" s="2">
        <v>0</v>
      </c>
      <c r="L255" s="2">
        <v>0</v>
      </c>
      <c r="M255" s="2">
        <f t="shared" si="39"/>
        <v>0</v>
      </c>
      <c r="N255" s="2">
        <v>31567.79</v>
      </c>
      <c r="O255" s="27">
        <v>31567.79</v>
      </c>
      <c r="P255" s="2">
        <f t="shared" si="40"/>
        <v>0</v>
      </c>
      <c r="Q255" s="26">
        <f t="shared" si="34"/>
        <v>1242.826377952756</v>
      </c>
      <c r="R255">
        <v>365</v>
      </c>
      <c r="S255" s="53" t="str">
        <f t="shared" si="35"/>
        <v>-</v>
      </c>
      <c r="T255" s="35">
        <f t="shared" si="41"/>
        <v>31567.789999999997</v>
      </c>
      <c r="U255" s="35">
        <f t="shared" si="42"/>
        <v>31567.789999999997</v>
      </c>
      <c r="V255" s="35">
        <f t="shared" si="43"/>
        <v>17623.502491459305</v>
      </c>
      <c r="X255" s="35">
        <v>17609.274573473005</v>
      </c>
      <c r="Y255" s="2">
        <f t="shared" si="44"/>
        <v>14.227917986299872</v>
      </c>
      <c r="Z255" s="2">
        <v>19.406941494471539</v>
      </c>
      <c r="AA255" s="2">
        <f t="shared" si="36"/>
        <v>-5.1790235081716673</v>
      </c>
    </row>
    <row r="256" spans="2:27" x14ac:dyDescent="0.3">
      <c r="B256">
        <v>936</v>
      </c>
      <c r="C256" s="7">
        <v>9</v>
      </c>
      <c r="D256" s="12" t="s">
        <v>198</v>
      </c>
      <c r="E256" s="32">
        <v>37.062920062390212</v>
      </c>
      <c r="F256" s="32">
        <v>37.062920062390212</v>
      </c>
      <c r="G256" s="32">
        <f t="shared" si="37"/>
        <v>0</v>
      </c>
      <c r="H256" s="2">
        <v>73780.210000000006</v>
      </c>
      <c r="I256" s="2">
        <v>51246.6</v>
      </c>
      <c r="J256" s="2">
        <f t="shared" si="38"/>
        <v>-22533.610000000008</v>
      </c>
      <c r="K256" s="2">
        <v>0</v>
      </c>
      <c r="L256" s="2">
        <v>0</v>
      </c>
      <c r="M256" s="2">
        <f t="shared" si="39"/>
        <v>0</v>
      </c>
      <c r="N256" s="2">
        <v>73780.210000000006</v>
      </c>
      <c r="O256" s="27">
        <v>51246.6</v>
      </c>
      <c r="P256" s="2">
        <f t="shared" si="40"/>
        <v>-22533.610000000008</v>
      </c>
      <c r="Q256" s="26">
        <f t="shared" si="34"/>
        <v>1990.6745036764885</v>
      </c>
      <c r="R256">
        <v>365</v>
      </c>
      <c r="S256" s="53" t="str">
        <f t="shared" si="35"/>
        <v>-</v>
      </c>
      <c r="T256" s="35">
        <f t="shared" si="41"/>
        <v>73780.210000000006</v>
      </c>
      <c r="U256" s="35">
        <f t="shared" si="42"/>
        <v>51246.6</v>
      </c>
      <c r="V256" s="35">
        <f t="shared" si="43"/>
        <v>28609.686733813753</v>
      </c>
      <c r="X256" s="35">
        <v>41156.380474480444</v>
      </c>
      <c r="Y256" s="2">
        <f t="shared" si="44"/>
        <v>-12546.693740666691</v>
      </c>
      <c r="Z256" s="2">
        <v>-12538.286204183656</v>
      </c>
      <c r="AA256" s="2">
        <f t="shared" si="36"/>
        <v>-8.4075364830350736</v>
      </c>
    </row>
    <row r="257" spans="2:27" x14ac:dyDescent="0.3">
      <c r="B257">
        <v>952</v>
      </c>
      <c r="C257" s="7">
        <v>9</v>
      </c>
      <c r="D257" s="12" t="s">
        <v>199</v>
      </c>
      <c r="E257" s="32">
        <v>63.88</v>
      </c>
      <c r="F257" s="32">
        <v>63.88</v>
      </c>
      <c r="G257" s="32">
        <f t="shared" si="37"/>
        <v>0</v>
      </c>
      <c r="H257" s="2">
        <v>86957.13</v>
      </c>
      <c r="I257" s="2">
        <v>86957.13</v>
      </c>
      <c r="J257" s="2">
        <f t="shared" si="38"/>
        <v>0</v>
      </c>
      <c r="K257" s="2">
        <v>7498</v>
      </c>
      <c r="L257" s="2">
        <v>7498</v>
      </c>
      <c r="M257" s="2">
        <f t="shared" si="39"/>
        <v>0</v>
      </c>
      <c r="N257" s="2">
        <v>79459.13</v>
      </c>
      <c r="O257" s="27">
        <v>79459.13</v>
      </c>
      <c r="P257" s="2">
        <f t="shared" si="40"/>
        <v>0</v>
      </c>
      <c r="Q257" s="26">
        <f t="shared" si="34"/>
        <v>1243.8811834690043</v>
      </c>
      <c r="R257">
        <v>365</v>
      </c>
      <c r="S257" s="53" t="str">
        <f t="shared" si="35"/>
        <v>-</v>
      </c>
      <c r="T257" s="35">
        <f t="shared" si="41"/>
        <v>79459.13</v>
      </c>
      <c r="U257" s="35">
        <f t="shared" si="42"/>
        <v>79459.13</v>
      </c>
      <c r="V257" s="35">
        <f t="shared" si="43"/>
        <v>44360.032030249473</v>
      </c>
      <c r="X257" s="35">
        <v>44324.219007389693</v>
      </c>
      <c r="Y257" s="2">
        <f t="shared" si="44"/>
        <v>35.813022859780176</v>
      </c>
      <c r="Z257" s="2">
        <v>48.849117632606067</v>
      </c>
      <c r="AA257" s="2">
        <f t="shared" si="36"/>
        <v>-13.036094772825891</v>
      </c>
    </row>
    <row r="258" spans="2:27" x14ac:dyDescent="0.3">
      <c r="B258">
        <v>982</v>
      </c>
      <c r="C258" s="7">
        <v>9</v>
      </c>
      <c r="D258" s="12" t="s">
        <v>200</v>
      </c>
      <c r="E258" s="32">
        <v>29.560250435669463</v>
      </c>
      <c r="F258" s="32">
        <v>29.560250435669463</v>
      </c>
      <c r="G258" s="32">
        <f t="shared" si="37"/>
        <v>0</v>
      </c>
      <c r="H258" s="2">
        <v>58651.29</v>
      </c>
      <c r="I258" s="2">
        <v>58651.29</v>
      </c>
      <c r="J258" s="2">
        <f t="shared" si="38"/>
        <v>0</v>
      </c>
      <c r="K258" s="2">
        <v>0</v>
      </c>
      <c r="L258" s="2">
        <v>0</v>
      </c>
      <c r="M258" s="2">
        <f t="shared" si="39"/>
        <v>0</v>
      </c>
      <c r="N258" s="2">
        <v>58651.29</v>
      </c>
      <c r="O258" s="27">
        <v>58651.29</v>
      </c>
      <c r="P258" s="2">
        <f t="shared" si="40"/>
        <v>0</v>
      </c>
      <c r="Q258" s="26">
        <f t="shared" si="34"/>
        <v>1984.1269656236491</v>
      </c>
      <c r="R258">
        <v>365</v>
      </c>
      <c r="S258" s="53" t="str">
        <f t="shared" si="35"/>
        <v>-</v>
      </c>
      <c r="T258" s="35">
        <f t="shared" si="41"/>
        <v>58651.29</v>
      </c>
      <c r="U258" s="35">
        <f t="shared" si="42"/>
        <v>58651.29</v>
      </c>
      <c r="V258" s="35">
        <f t="shared" si="43"/>
        <v>32743.538760309235</v>
      </c>
      <c r="X258" s="35">
        <v>32717.104038590969</v>
      </c>
      <c r="Y258" s="2">
        <f t="shared" si="44"/>
        <v>26.434721718265791</v>
      </c>
      <c r="Z258" s="2">
        <v>36.057074429514614</v>
      </c>
      <c r="AA258" s="2">
        <f t="shared" si="36"/>
        <v>-9.6223527112488227</v>
      </c>
    </row>
    <row r="259" spans="2:27" x14ac:dyDescent="0.3">
      <c r="B259">
        <v>987</v>
      </c>
      <c r="C259" s="7">
        <v>9</v>
      </c>
      <c r="D259" s="12" t="s">
        <v>201</v>
      </c>
      <c r="E259" s="32">
        <v>259.50728395461181</v>
      </c>
      <c r="F259" s="32">
        <v>259.50728395461181</v>
      </c>
      <c r="G259" s="32">
        <f t="shared" si="37"/>
        <v>0</v>
      </c>
      <c r="H259" s="2">
        <v>91864.46</v>
      </c>
      <c r="I259" s="2">
        <v>91864.46</v>
      </c>
      <c r="J259" s="2">
        <f t="shared" si="38"/>
        <v>0</v>
      </c>
      <c r="K259" s="2">
        <v>0</v>
      </c>
      <c r="L259" s="2">
        <v>0</v>
      </c>
      <c r="M259" s="2">
        <f t="shared" si="39"/>
        <v>0</v>
      </c>
      <c r="N259" s="2">
        <v>91864.46</v>
      </c>
      <c r="O259" s="27">
        <v>91864.46</v>
      </c>
      <c r="P259" s="2">
        <f t="shared" si="40"/>
        <v>0</v>
      </c>
      <c r="Q259" s="26">
        <f t="shared" si="34"/>
        <v>353.99568983222542</v>
      </c>
      <c r="R259">
        <v>365</v>
      </c>
      <c r="S259" s="53" t="str">
        <f t="shared" si="35"/>
        <v>-</v>
      </c>
      <c r="T259" s="35">
        <f t="shared" si="41"/>
        <v>91864.46</v>
      </c>
      <c r="U259" s="35">
        <f t="shared" si="42"/>
        <v>91864.46</v>
      </c>
      <c r="V259" s="35">
        <f t="shared" si="43"/>
        <v>51285.615486119357</v>
      </c>
      <c r="X259" s="35">
        <v>51244.211257228591</v>
      </c>
      <c r="Y259" s="2">
        <f t="shared" si="44"/>
        <v>41.404228890765808</v>
      </c>
      <c r="Z259" s="2">
        <v>56.475546772235248</v>
      </c>
      <c r="AA259" s="2">
        <f t="shared" si="36"/>
        <v>-15.07131788146944</v>
      </c>
    </row>
    <row r="260" spans="2:27" x14ac:dyDescent="0.3">
      <c r="B260"/>
      <c r="C260"/>
    </row>
    <row r="261" spans="2:27" x14ac:dyDescent="0.3">
      <c r="B261"/>
      <c r="C261"/>
    </row>
    <row r="262" spans="2:27" x14ac:dyDescent="0.3">
      <c r="B262"/>
      <c r="C262"/>
    </row>
    <row r="263" spans="2:27" x14ac:dyDescent="0.3">
      <c r="B263"/>
      <c r="C263"/>
    </row>
  </sheetData>
  <mergeCells count="2">
    <mergeCell ref="D4:F4"/>
    <mergeCell ref="B2:G2"/>
  </mergeCells>
  <conditionalFormatting sqref="B89">
    <cfRule type="expression" dxfId="10" priority="24">
      <formula>$C89&lt;&gt;$C86</formula>
    </cfRule>
  </conditionalFormatting>
  <conditionalFormatting sqref="B158 B179">
    <cfRule type="expression" dxfId="9" priority="23">
      <formula>$C158&lt;&gt;#REF!</formula>
    </cfRule>
  </conditionalFormatting>
  <conditionalFormatting sqref="B13:F13 G13:V96 C14:F105 G97:K105 F97:F259 I97:I259 C107:K259 X13:Y105 B14:B56 B58:B87 B90:B105 M97:N105 P97:V105 L97:L259 O97:O259 B107:B157 M107:N259 P107:V259 X107:Y259 B159:B171 B173:B178 B180:B190 B192:B220 B222:B244">
    <cfRule type="expression" dxfId="8" priority="21">
      <formula>$C13&lt;&gt;$C12</formula>
    </cfRule>
  </conditionalFormatting>
  <conditionalFormatting sqref="B106:K106 B57 B88 M106:N106 P106:V106 X106:Y106 B172 B191 B221">
    <cfRule type="expression" dxfId="7" priority="22">
      <formula>$C57&lt;&gt;$C55</formula>
    </cfRule>
  </conditionalFormatting>
  <conditionalFormatting sqref="E13:F259 H13:I259">
    <cfRule type="expression" dxfId="6" priority="19">
      <formula>E13&lt;=0=TRUE</formula>
    </cfRule>
  </conditionalFormatting>
  <conditionalFormatting sqref="E11:G11">
    <cfRule type="expression" dxfId="5" priority="6">
      <formula>E11&lt;=0=TRUE</formula>
    </cfRule>
    <cfRule type="expression" dxfId="4" priority="7">
      <formula>$C11&lt;&gt;$C10</formula>
    </cfRule>
    <cfRule type="expression" dxfId="3" priority="8">
      <formula>E11&lt;=0=TRUE</formula>
    </cfRule>
    <cfRule type="expression" dxfId="2" priority="9">
      <formula>$C11&lt;&gt;$C10</formula>
    </cfRule>
  </conditionalFormatting>
  <conditionalFormatting sqref="Q11">
    <cfRule type="expression" dxfId="1" priority="12">
      <formula>$C11&lt;&gt;$C10</formula>
    </cfRule>
  </conditionalFormatting>
  <conditionalFormatting sqref="Z13:AA259">
    <cfRule type="expression" dxfId="0" priority="1">
      <formula>$C13&lt;&gt;$C12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4788E-D61D-4A5B-9EB5-93FAFB1C2593}">
  <sheetPr codeName="Sheet3">
    <tabColor theme="8" tint="0.59999389629810485"/>
  </sheetPr>
  <dimension ref="A1:I257"/>
  <sheetViews>
    <sheetView workbookViewId="0"/>
  </sheetViews>
  <sheetFormatPr defaultColWidth="8.88671875" defaultRowHeight="14.4" x14ac:dyDescent="0.3"/>
  <cols>
    <col min="1" max="1" width="4.88671875" style="8" customWidth="1"/>
    <col min="2" max="2" width="8.5546875" style="8" customWidth="1"/>
    <col min="3" max="3" width="8.88671875" style="8" customWidth="1"/>
    <col min="4" max="4" width="53" style="8" customWidth="1"/>
    <col min="5" max="6" width="13.88671875" style="8" customWidth="1"/>
    <col min="7" max="7" width="17.6640625" style="8" bestFit="1" customWidth="1"/>
    <col min="8" max="8" width="13.88671875" style="8" customWidth="1"/>
    <col min="9" max="9" width="12.88671875" style="8" customWidth="1"/>
    <col min="10" max="16384" width="8.88671875" style="8"/>
  </cols>
  <sheetData>
    <row r="1" spans="1:9" x14ac:dyDescent="0.3">
      <c r="E1" s="8" t="s">
        <v>293</v>
      </c>
      <c r="F1" s="36">
        <v>1000</v>
      </c>
      <c r="H1" s="8" t="s">
        <v>294</v>
      </c>
      <c r="I1" s="37">
        <f t="array" ref="I1">AVERAGE(IF($I$5:$I$300&lt;&gt;0,IF($I$5:$I$300&lt;=F1,$I$5:$I$300)))</f>
        <v>581.3124195764899</v>
      </c>
    </row>
    <row r="2" spans="1:9" x14ac:dyDescent="0.3">
      <c r="B2" s="9" t="s">
        <v>295</v>
      </c>
      <c r="E2" s="10"/>
      <c r="H2" s="8" t="s">
        <v>296</v>
      </c>
      <c r="I2" s="37">
        <f t="array" ref="I2">STDEV(IF($I$5:$I$300&lt;&gt;0,IF($I$5:$I$300&lt;=F1,$I$5:$I$300)))</f>
        <v>217.37415888396643</v>
      </c>
    </row>
    <row r="3" spans="1:9" ht="15" thickBot="1" x14ac:dyDescent="0.35">
      <c r="E3" s="11">
        <f>SUM(E5:E299)</f>
        <v>428556921.33999997</v>
      </c>
      <c r="F3" s="11">
        <f>SUM(F5:F299)</f>
        <v>119800530.29999997</v>
      </c>
      <c r="G3" s="11">
        <f>SUM(G5:G299)</f>
        <v>308756391.03999966</v>
      </c>
      <c r="H3" s="33">
        <f>SUM(H5:H299)</f>
        <v>736486.11397166259</v>
      </c>
      <c r="I3" s="36">
        <f>G3/H3</f>
        <v>419.22907327466532</v>
      </c>
    </row>
    <row r="4" spans="1:9" ht="43.8" thickBot="1" x14ac:dyDescent="0.35">
      <c r="B4" s="51" t="s">
        <v>6</v>
      </c>
      <c r="C4" s="3" t="s">
        <v>7</v>
      </c>
      <c r="D4" s="3" t="s">
        <v>8</v>
      </c>
      <c r="E4" s="3" t="s">
        <v>297</v>
      </c>
      <c r="F4" s="3" t="s">
        <v>298</v>
      </c>
      <c r="G4" s="3" t="s">
        <v>299</v>
      </c>
      <c r="H4" s="38" t="s">
        <v>300</v>
      </c>
      <c r="I4" s="3" t="s">
        <v>301</v>
      </c>
    </row>
    <row r="5" spans="1:9" x14ac:dyDescent="0.3">
      <c r="A5" s="13">
        <v>1</v>
      </c>
      <c r="B5" s="39">
        <v>1</v>
      </c>
      <c r="C5" s="7">
        <v>1</v>
      </c>
      <c r="D5" s="12" t="s">
        <v>25</v>
      </c>
      <c r="E5" s="40">
        <v>11533390.59</v>
      </c>
      <c r="F5" s="41">
        <v>950190.35</v>
      </c>
      <c r="G5" s="41">
        <f>E5-F5</f>
        <v>10583200.24</v>
      </c>
      <c r="H5" s="42">
        <v>33792.300000000003</v>
      </c>
      <c r="I5" s="43">
        <f t="shared" ref="I5:I68" si="0">IFERROR(G5/H5,0)</f>
        <v>313.1837797368039</v>
      </c>
    </row>
    <row r="6" spans="1:9" x14ac:dyDescent="0.3">
      <c r="A6" s="13">
        <v>1</v>
      </c>
      <c r="B6" s="39">
        <v>6</v>
      </c>
      <c r="C6" s="7">
        <v>2</v>
      </c>
      <c r="D6" s="12" t="s">
        <v>29</v>
      </c>
      <c r="E6" s="40">
        <v>19296632.219999999</v>
      </c>
      <c r="F6" s="41">
        <v>5947218.3499999996</v>
      </c>
      <c r="G6" s="41">
        <f t="shared" ref="G6:G69" si="1">E6-F6</f>
        <v>13349413.869999999</v>
      </c>
      <c r="H6" s="42">
        <v>41238.339999999989</v>
      </c>
      <c r="I6" s="43">
        <f t="shared" si="0"/>
        <v>323.71365748475819</v>
      </c>
    </row>
    <row r="7" spans="1:9" x14ac:dyDescent="0.3">
      <c r="A7" s="13">
        <v>1</v>
      </c>
      <c r="B7" s="39">
        <v>8</v>
      </c>
      <c r="C7" s="7">
        <v>5</v>
      </c>
      <c r="D7" s="12" t="s">
        <v>47</v>
      </c>
      <c r="E7" s="40">
        <v>1042534.49</v>
      </c>
      <c r="F7" s="41">
        <v>403560.81000000006</v>
      </c>
      <c r="G7" s="41">
        <f t="shared" si="1"/>
        <v>638973.67999999993</v>
      </c>
      <c r="H7" s="42">
        <v>2253.19</v>
      </c>
      <c r="I7" s="43">
        <f t="shared" si="0"/>
        <v>283.58623995313309</v>
      </c>
    </row>
    <row r="8" spans="1:9" x14ac:dyDescent="0.3">
      <c r="A8" s="13">
        <v>1</v>
      </c>
      <c r="B8" s="39">
        <v>12</v>
      </c>
      <c r="C8" s="7">
        <v>4</v>
      </c>
      <c r="D8" s="12" t="s">
        <v>225</v>
      </c>
      <c r="E8" s="40">
        <v>5173372.76</v>
      </c>
      <c r="F8" s="41">
        <v>1376037.5499999998</v>
      </c>
      <c r="G8" s="41">
        <f t="shared" si="1"/>
        <v>3797335.21</v>
      </c>
      <c r="H8" s="42">
        <v>6048.03</v>
      </c>
      <c r="I8" s="43">
        <f t="shared" si="0"/>
        <v>627.86315709412816</v>
      </c>
    </row>
    <row r="9" spans="1:9" x14ac:dyDescent="0.3">
      <c r="A9" s="13">
        <v>1</v>
      </c>
      <c r="B9" s="39">
        <v>14</v>
      </c>
      <c r="C9" s="7">
        <v>3</v>
      </c>
      <c r="D9" s="12" t="s">
        <v>32</v>
      </c>
      <c r="E9" s="40">
        <v>2836113.13</v>
      </c>
      <c r="F9" s="41">
        <v>380885.7</v>
      </c>
      <c r="G9" s="41">
        <f t="shared" si="1"/>
        <v>2455227.4299999997</v>
      </c>
      <c r="H9" s="42">
        <v>11359.3</v>
      </c>
      <c r="I9" s="43">
        <f t="shared" si="0"/>
        <v>216.14249381564002</v>
      </c>
    </row>
    <row r="10" spans="1:9" x14ac:dyDescent="0.3">
      <c r="A10" s="13">
        <v>1</v>
      </c>
      <c r="B10" s="39">
        <v>18</v>
      </c>
      <c r="C10" s="7">
        <v>2</v>
      </c>
      <c r="D10" s="12" t="s">
        <v>30</v>
      </c>
      <c r="E10" s="40">
        <v>10367883.93</v>
      </c>
      <c r="F10" s="41">
        <v>5030534.29</v>
      </c>
      <c r="G10" s="41">
        <f t="shared" si="1"/>
        <v>5337349.6399999997</v>
      </c>
      <c r="H10" s="42">
        <v>20313.560000000001</v>
      </c>
      <c r="I10" s="43">
        <f t="shared" si="0"/>
        <v>262.7481170213394</v>
      </c>
    </row>
    <row r="11" spans="1:9" x14ac:dyDescent="0.3">
      <c r="A11" s="13">
        <v>2</v>
      </c>
      <c r="B11" s="39">
        <v>20</v>
      </c>
      <c r="C11" s="7">
        <v>1</v>
      </c>
      <c r="D11" s="12" t="s">
        <v>217</v>
      </c>
      <c r="E11" s="40">
        <v>68945842.129999995</v>
      </c>
      <c r="F11" s="41">
        <v>18779347.939999998</v>
      </c>
      <c r="G11" s="41">
        <f t="shared" si="1"/>
        <v>50166494.189999998</v>
      </c>
      <c r="H11" s="42">
        <v>94359.44</v>
      </c>
      <c r="I11" s="43">
        <f t="shared" si="0"/>
        <v>531.65315722518062</v>
      </c>
    </row>
    <row r="12" spans="1:9" x14ac:dyDescent="0.3">
      <c r="A12" s="13">
        <v>2</v>
      </c>
      <c r="B12" s="39">
        <v>21</v>
      </c>
      <c r="C12" s="7">
        <v>4</v>
      </c>
      <c r="D12" s="12" t="s">
        <v>36</v>
      </c>
      <c r="E12" s="40">
        <v>4463589.63</v>
      </c>
      <c r="F12" s="41">
        <v>1108723.19</v>
      </c>
      <c r="G12" s="41">
        <f t="shared" si="1"/>
        <v>3354866.44</v>
      </c>
      <c r="H12" s="42">
        <v>5438.3499999999985</v>
      </c>
      <c r="I12" s="43">
        <f t="shared" si="0"/>
        <v>616.89049803708861</v>
      </c>
    </row>
    <row r="13" spans="1:9" x14ac:dyDescent="0.3">
      <c r="A13" s="13">
        <v>2</v>
      </c>
      <c r="B13" s="39">
        <v>34</v>
      </c>
      <c r="C13" s="7">
        <v>4</v>
      </c>
      <c r="D13" s="12" t="s">
        <v>37</v>
      </c>
      <c r="E13" s="40">
        <v>2261735.73</v>
      </c>
      <c r="F13" s="41">
        <v>921612.77999999991</v>
      </c>
      <c r="G13" s="41">
        <f t="shared" si="1"/>
        <v>1340122.9500000002</v>
      </c>
      <c r="H13" s="42">
        <v>4310.08</v>
      </c>
      <c r="I13" s="43">
        <f t="shared" si="0"/>
        <v>310.92762779345168</v>
      </c>
    </row>
    <row r="14" spans="1:9" x14ac:dyDescent="0.3">
      <c r="A14" s="13">
        <v>2</v>
      </c>
      <c r="B14" s="39">
        <v>36</v>
      </c>
      <c r="C14" s="7">
        <v>3</v>
      </c>
      <c r="D14" s="12" t="s">
        <v>33</v>
      </c>
      <c r="E14" s="40">
        <v>7482791.7599999998</v>
      </c>
      <c r="F14" s="41">
        <v>1206895.49</v>
      </c>
      <c r="G14" s="41">
        <f t="shared" si="1"/>
        <v>6275896.2699999996</v>
      </c>
      <c r="H14" s="42">
        <v>4971.59</v>
      </c>
      <c r="I14" s="43">
        <f t="shared" si="0"/>
        <v>1262.3519377100686</v>
      </c>
    </row>
    <row r="15" spans="1:9" x14ac:dyDescent="0.3">
      <c r="A15" s="13">
        <v>2</v>
      </c>
      <c r="B15" s="39">
        <v>39</v>
      </c>
      <c r="C15" s="7">
        <v>7</v>
      </c>
      <c r="D15" s="12" t="s">
        <v>96</v>
      </c>
      <c r="E15" s="40">
        <v>187933.9</v>
      </c>
      <c r="F15" s="41">
        <v>951.67</v>
      </c>
      <c r="G15" s="41">
        <f t="shared" si="1"/>
        <v>186982.22999999998</v>
      </c>
      <c r="H15" s="42">
        <v>253.36</v>
      </c>
      <c r="I15" s="43">
        <f t="shared" si="0"/>
        <v>738.01006473002826</v>
      </c>
    </row>
    <row r="16" spans="1:9" x14ac:dyDescent="0.3">
      <c r="A16" s="13">
        <v>2</v>
      </c>
      <c r="B16" s="39">
        <v>41</v>
      </c>
      <c r="C16" s="7">
        <v>5</v>
      </c>
      <c r="D16" s="12" t="s">
        <v>229</v>
      </c>
      <c r="E16" s="40">
        <v>564136.86</v>
      </c>
      <c r="F16" s="41">
        <v>294651.75</v>
      </c>
      <c r="G16" s="41">
        <f t="shared" si="1"/>
        <v>269485.11</v>
      </c>
      <c r="H16" s="42">
        <v>1364.9699999999998</v>
      </c>
      <c r="I16" s="43">
        <f t="shared" si="0"/>
        <v>197.42932811710151</v>
      </c>
    </row>
    <row r="17" spans="1:9" x14ac:dyDescent="0.3">
      <c r="A17" s="13">
        <v>3</v>
      </c>
      <c r="B17" s="39">
        <v>50</v>
      </c>
      <c r="C17" s="7">
        <v>1</v>
      </c>
      <c r="D17" s="12" t="s">
        <v>218</v>
      </c>
      <c r="E17" s="40">
        <v>13269002.77</v>
      </c>
      <c r="F17" s="41">
        <v>4638269.8899999997</v>
      </c>
      <c r="G17" s="41">
        <f t="shared" si="1"/>
        <v>8630732.879999999</v>
      </c>
      <c r="H17" s="42">
        <v>22326.379999999997</v>
      </c>
      <c r="I17" s="43">
        <f t="shared" si="0"/>
        <v>386.57108228024424</v>
      </c>
    </row>
    <row r="18" spans="1:9" x14ac:dyDescent="0.3">
      <c r="A18" s="13">
        <v>3</v>
      </c>
      <c r="B18" s="39">
        <v>53</v>
      </c>
      <c r="C18" s="7">
        <v>2</v>
      </c>
      <c r="D18" s="12" t="s">
        <v>31</v>
      </c>
      <c r="E18" s="40">
        <v>12082819.550000001</v>
      </c>
      <c r="F18" s="41">
        <v>6313683.25</v>
      </c>
      <c r="G18" s="41">
        <f t="shared" si="1"/>
        <v>5769136.3000000007</v>
      </c>
      <c r="H18" s="42">
        <v>32911.33</v>
      </c>
      <c r="I18" s="43">
        <f t="shared" si="0"/>
        <v>175.29331996002594</v>
      </c>
    </row>
    <row r="19" spans="1:9" x14ac:dyDescent="0.3">
      <c r="A19" s="13">
        <v>3</v>
      </c>
      <c r="B19" s="39">
        <v>55</v>
      </c>
      <c r="C19" s="7">
        <v>3</v>
      </c>
      <c r="D19" s="12" t="s">
        <v>222</v>
      </c>
      <c r="E19" s="40">
        <v>1434990.18</v>
      </c>
      <c r="F19" s="41">
        <v>217316.16</v>
      </c>
      <c r="G19" s="41">
        <f t="shared" si="1"/>
        <v>1217674.02</v>
      </c>
      <c r="H19" s="42">
        <v>3158.44</v>
      </c>
      <c r="I19" s="43">
        <f t="shared" si="0"/>
        <v>385.53020478464055</v>
      </c>
    </row>
    <row r="20" spans="1:9" x14ac:dyDescent="0.3">
      <c r="A20" s="13">
        <v>3</v>
      </c>
      <c r="B20" s="39">
        <v>56</v>
      </c>
      <c r="C20" s="7">
        <v>5</v>
      </c>
      <c r="D20" s="12" t="s">
        <v>230</v>
      </c>
      <c r="E20" s="40">
        <v>1065130.98</v>
      </c>
      <c r="F20" s="41">
        <v>42700.71</v>
      </c>
      <c r="G20" s="41">
        <f t="shared" si="1"/>
        <v>1022430.27</v>
      </c>
      <c r="H20" s="42">
        <v>2532.6</v>
      </c>
      <c r="I20" s="43">
        <f t="shared" si="0"/>
        <v>403.70775882492302</v>
      </c>
    </row>
    <row r="21" spans="1:9" x14ac:dyDescent="0.3">
      <c r="A21" s="13">
        <v>3</v>
      </c>
      <c r="B21" s="39">
        <v>59</v>
      </c>
      <c r="C21" s="7">
        <v>7</v>
      </c>
      <c r="D21" s="12" t="s">
        <v>97</v>
      </c>
      <c r="E21" s="40">
        <v>156228.22</v>
      </c>
      <c r="F21" s="41">
        <v>0</v>
      </c>
      <c r="G21" s="41">
        <f t="shared" si="1"/>
        <v>156228.22</v>
      </c>
      <c r="H21" s="42">
        <v>224.73470165236895</v>
      </c>
      <c r="I21" s="43">
        <f t="shared" si="0"/>
        <v>695.16731884896774</v>
      </c>
    </row>
    <row r="22" spans="1:9" x14ac:dyDescent="0.3">
      <c r="A22" s="13">
        <v>3</v>
      </c>
      <c r="B22" s="39">
        <v>67</v>
      </c>
      <c r="C22" s="7">
        <v>5</v>
      </c>
      <c r="D22" s="12" t="s">
        <v>48</v>
      </c>
      <c r="E22" s="40">
        <v>217817.45</v>
      </c>
      <c r="F22" s="41">
        <v>0</v>
      </c>
      <c r="G22" s="41">
        <f t="shared" si="1"/>
        <v>217817.45</v>
      </c>
      <c r="H22" s="42">
        <v>1079.777567453717</v>
      </c>
      <c r="I22" s="43">
        <f t="shared" si="0"/>
        <v>201.72437043089101</v>
      </c>
    </row>
    <row r="23" spans="1:9" x14ac:dyDescent="0.3">
      <c r="A23" s="13">
        <v>3</v>
      </c>
      <c r="B23" s="39">
        <v>87</v>
      </c>
      <c r="C23" s="7">
        <v>4</v>
      </c>
      <c r="D23" s="12" t="s">
        <v>38</v>
      </c>
      <c r="E23" s="40">
        <v>5666085.3600000003</v>
      </c>
      <c r="F23" s="41">
        <v>1812904.22</v>
      </c>
      <c r="G23" s="41">
        <f t="shared" si="1"/>
        <v>3853181.1400000006</v>
      </c>
      <c r="H23" s="42">
        <v>11249.39</v>
      </c>
      <c r="I23" s="43">
        <f t="shared" si="0"/>
        <v>342.52356261095053</v>
      </c>
    </row>
    <row r="24" spans="1:9" x14ac:dyDescent="0.3">
      <c r="A24" s="13">
        <v>4</v>
      </c>
      <c r="B24" s="39">
        <v>88</v>
      </c>
      <c r="C24" s="7">
        <v>4</v>
      </c>
      <c r="D24" s="12" t="s">
        <v>226</v>
      </c>
      <c r="E24" s="40">
        <v>3307471.28</v>
      </c>
      <c r="F24" s="41">
        <v>1048910.48</v>
      </c>
      <c r="G24" s="41">
        <f t="shared" si="1"/>
        <v>2258560.7999999998</v>
      </c>
      <c r="H24" s="42">
        <v>5380.82</v>
      </c>
      <c r="I24" s="43">
        <f t="shared" si="0"/>
        <v>419.74286447047103</v>
      </c>
    </row>
    <row r="25" spans="1:9" x14ac:dyDescent="0.3">
      <c r="A25" s="13">
        <v>4</v>
      </c>
      <c r="B25" s="39">
        <v>89</v>
      </c>
      <c r="C25" s="7">
        <v>4</v>
      </c>
      <c r="D25" s="12" t="s">
        <v>39</v>
      </c>
      <c r="E25" s="40">
        <v>5570253.2800000003</v>
      </c>
      <c r="F25" s="41">
        <v>1193245.8600000001</v>
      </c>
      <c r="G25" s="41">
        <f t="shared" si="1"/>
        <v>4377007.42</v>
      </c>
      <c r="H25" s="42">
        <v>5688.7400000000016</v>
      </c>
      <c r="I25" s="43">
        <f t="shared" si="0"/>
        <v>769.41597260553283</v>
      </c>
    </row>
    <row r="26" spans="1:9" x14ac:dyDescent="0.3">
      <c r="A26" s="13">
        <v>4</v>
      </c>
      <c r="B26" s="39">
        <v>97</v>
      </c>
      <c r="C26" s="7">
        <v>1</v>
      </c>
      <c r="D26" s="12" t="s">
        <v>26</v>
      </c>
      <c r="E26" s="40">
        <v>33013832.850000001</v>
      </c>
      <c r="F26" s="41">
        <v>11253837.650000002</v>
      </c>
      <c r="G26" s="41">
        <f t="shared" si="1"/>
        <v>21759995.199999999</v>
      </c>
      <c r="H26" s="42">
        <v>54619.669999999991</v>
      </c>
      <c r="I26" s="43">
        <f t="shared" si="0"/>
        <v>398.39118764357244</v>
      </c>
    </row>
    <row r="27" spans="1:9" x14ac:dyDescent="0.3">
      <c r="A27" s="13">
        <v>4</v>
      </c>
      <c r="B27" s="39">
        <v>100</v>
      </c>
      <c r="C27" s="7">
        <v>9</v>
      </c>
      <c r="D27" s="12" t="s">
        <v>175</v>
      </c>
      <c r="E27" s="40">
        <v>31695.24</v>
      </c>
      <c r="F27" s="41">
        <v>0</v>
      </c>
      <c r="G27" s="41">
        <f t="shared" si="1"/>
        <v>31695.24</v>
      </c>
      <c r="H27" s="42">
        <v>36.052554656926674</v>
      </c>
      <c r="I27" s="43">
        <f t="shared" si="0"/>
        <v>879.13991953162429</v>
      </c>
    </row>
    <row r="28" spans="1:9" x14ac:dyDescent="0.3">
      <c r="A28" s="13">
        <v>4</v>
      </c>
      <c r="B28" s="39">
        <v>103</v>
      </c>
      <c r="C28" s="7">
        <v>3</v>
      </c>
      <c r="D28" s="12" t="s">
        <v>223</v>
      </c>
      <c r="E28" s="40">
        <v>1882859.76</v>
      </c>
      <c r="F28" s="41">
        <v>722298.07999999984</v>
      </c>
      <c r="G28" s="41">
        <f t="shared" si="1"/>
        <v>1160561.6800000002</v>
      </c>
      <c r="H28" s="42">
        <v>3704.3299999999995</v>
      </c>
      <c r="I28" s="43">
        <f t="shared" si="0"/>
        <v>313.29867479409239</v>
      </c>
    </row>
    <row r="29" spans="1:9" x14ac:dyDescent="0.3">
      <c r="A29" s="13">
        <v>4</v>
      </c>
      <c r="B29" s="39">
        <v>123</v>
      </c>
      <c r="C29" s="7">
        <v>3</v>
      </c>
      <c r="D29" s="12" t="s">
        <v>34</v>
      </c>
      <c r="E29" s="40">
        <v>3019809.9</v>
      </c>
      <c r="F29" s="41">
        <v>613594.22</v>
      </c>
      <c r="G29" s="41">
        <f t="shared" si="1"/>
        <v>2406215.6799999997</v>
      </c>
      <c r="H29" s="42">
        <v>6734.17</v>
      </c>
      <c r="I29" s="43">
        <f t="shared" si="0"/>
        <v>357.31436539321101</v>
      </c>
    </row>
    <row r="30" spans="1:9" x14ac:dyDescent="0.3">
      <c r="A30" s="13">
        <v>4</v>
      </c>
      <c r="B30" s="39">
        <v>128</v>
      </c>
      <c r="C30" s="7">
        <v>7</v>
      </c>
      <c r="D30" s="12" t="s">
        <v>98</v>
      </c>
      <c r="E30" s="40">
        <v>126683.53</v>
      </c>
      <c r="F30" s="41">
        <v>265.5</v>
      </c>
      <c r="G30" s="41">
        <f t="shared" si="1"/>
        <v>126418.03</v>
      </c>
      <c r="H30" s="42">
        <v>135.00863958903548</v>
      </c>
      <c r="I30" s="43">
        <f t="shared" si="0"/>
        <v>936.36992702700218</v>
      </c>
    </row>
    <row r="31" spans="1:9" x14ac:dyDescent="0.3">
      <c r="A31" s="13">
        <v>4</v>
      </c>
      <c r="B31" s="39">
        <v>143</v>
      </c>
      <c r="C31" s="7">
        <v>4</v>
      </c>
      <c r="D31" s="12" t="s">
        <v>40</v>
      </c>
      <c r="E31" s="40">
        <v>1081903.3700000001</v>
      </c>
      <c r="F31" s="41">
        <v>780052.83</v>
      </c>
      <c r="G31" s="41">
        <f t="shared" si="1"/>
        <v>301850.54000000015</v>
      </c>
      <c r="H31" s="42">
        <v>2906.48</v>
      </c>
      <c r="I31" s="43">
        <f t="shared" si="0"/>
        <v>103.85433238831857</v>
      </c>
    </row>
    <row r="32" spans="1:9" x14ac:dyDescent="0.3">
      <c r="A32" s="13">
        <v>4</v>
      </c>
      <c r="B32" s="39">
        <v>152</v>
      </c>
      <c r="C32" s="7">
        <v>7</v>
      </c>
      <c r="D32" s="12" t="s">
        <v>248</v>
      </c>
      <c r="E32" s="40">
        <v>190988.5</v>
      </c>
      <c r="F32" s="41">
        <v>0</v>
      </c>
      <c r="G32" s="41">
        <f t="shared" si="1"/>
        <v>190988.5</v>
      </c>
      <c r="H32" s="42">
        <v>339.4486684621404</v>
      </c>
      <c r="I32" s="43">
        <f t="shared" si="0"/>
        <v>562.64324401467331</v>
      </c>
    </row>
    <row r="33" spans="1:9" x14ac:dyDescent="0.3">
      <c r="A33" s="13">
        <v>4</v>
      </c>
      <c r="B33" s="39">
        <v>157</v>
      </c>
      <c r="C33" s="7">
        <v>5</v>
      </c>
      <c r="D33" s="12" t="s">
        <v>49</v>
      </c>
      <c r="E33" s="40">
        <v>216392.77</v>
      </c>
      <c r="F33" s="41">
        <v>150</v>
      </c>
      <c r="G33" s="41">
        <f t="shared" si="1"/>
        <v>216242.77</v>
      </c>
      <c r="H33" s="42">
        <v>308.02534715465339</v>
      </c>
      <c r="I33" s="43">
        <f t="shared" si="0"/>
        <v>702.02914142461395</v>
      </c>
    </row>
    <row r="34" spans="1:9" x14ac:dyDescent="0.3">
      <c r="A34" s="13">
        <v>4</v>
      </c>
      <c r="B34" s="39">
        <v>159</v>
      </c>
      <c r="C34" s="7">
        <v>9</v>
      </c>
      <c r="D34" s="12" t="s">
        <v>288</v>
      </c>
      <c r="E34" s="40">
        <v>330948</v>
      </c>
      <c r="F34" s="41">
        <v>0</v>
      </c>
      <c r="G34" s="41">
        <f t="shared" si="1"/>
        <v>330948</v>
      </c>
      <c r="H34" s="42">
        <v>784.37563353629503</v>
      </c>
      <c r="I34" s="43">
        <f t="shared" si="0"/>
        <v>421.92539626447513</v>
      </c>
    </row>
    <row r="35" spans="1:9" x14ac:dyDescent="0.3">
      <c r="A35" s="13">
        <v>4</v>
      </c>
      <c r="B35" s="39">
        <v>162</v>
      </c>
      <c r="C35" s="7">
        <v>7</v>
      </c>
      <c r="D35" s="12" t="s">
        <v>249</v>
      </c>
      <c r="E35" s="40">
        <v>505251.35</v>
      </c>
      <c r="F35" s="41">
        <v>55722.71</v>
      </c>
      <c r="G35" s="41">
        <f t="shared" si="1"/>
        <v>449528.63999999996</v>
      </c>
      <c r="H35" s="42">
        <v>1197.1099999999999</v>
      </c>
      <c r="I35" s="43">
        <f t="shared" si="0"/>
        <v>375.51155699977443</v>
      </c>
    </row>
    <row r="36" spans="1:9" x14ac:dyDescent="0.3">
      <c r="A36" s="13">
        <v>4</v>
      </c>
      <c r="B36" s="39">
        <v>166</v>
      </c>
      <c r="C36" s="7">
        <v>7</v>
      </c>
      <c r="D36" s="12" t="s">
        <v>250</v>
      </c>
      <c r="E36" s="40">
        <v>532703.84</v>
      </c>
      <c r="F36" s="41">
        <v>154957.79999999999</v>
      </c>
      <c r="G36" s="41">
        <f t="shared" si="1"/>
        <v>377746.04</v>
      </c>
      <c r="H36" s="42">
        <v>726.77</v>
      </c>
      <c r="I36" s="43">
        <f t="shared" si="0"/>
        <v>519.760089161633</v>
      </c>
    </row>
    <row r="37" spans="1:9" x14ac:dyDescent="0.3">
      <c r="A37" s="13">
        <v>4</v>
      </c>
      <c r="B37" s="39">
        <v>172</v>
      </c>
      <c r="C37" s="7">
        <v>1</v>
      </c>
      <c r="D37" s="12" t="s">
        <v>27</v>
      </c>
      <c r="E37" s="40">
        <v>18959401.68</v>
      </c>
      <c r="F37" s="41">
        <v>5187768.4799999995</v>
      </c>
      <c r="G37" s="41">
        <f t="shared" si="1"/>
        <v>13771633.199999999</v>
      </c>
      <c r="H37" s="42">
        <v>32572.74</v>
      </c>
      <c r="I37" s="43">
        <f t="shared" si="0"/>
        <v>422.79627688674634</v>
      </c>
    </row>
    <row r="38" spans="1:9" x14ac:dyDescent="0.3">
      <c r="A38" s="13">
        <v>4</v>
      </c>
      <c r="B38" s="39">
        <v>173</v>
      </c>
      <c r="C38" s="7">
        <v>9</v>
      </c>
      <c r="D38" s="12" t="s">
        <v>176</v>
      </c>
      <c r="E38" s="40">
        <v>271740.31</v>
      </c>
      <c r="F38" s="41">
        <v>0</v>
      </c>
      <c r="G38" s="41">
        <f t="shared" si="1"/>
        <v>271740.31</v>
      </c>
      <c r="H38" s="42">
        <v>368.71</v>
      </c>
      <c r="I38" s="43">
        <f t="shared" si="0"/>
        <v>737.00282064495138</v>
      </c>
    </row>
    <row r="39" spans="1:9" x14ac:dyDescent="0.3">
      <c r="A39" s="13">
        <v>5</v>
      </c>
      <c r="B39" s="39">
        <v>179</v>
      </c>
      <c r="C39" s="7">
        <v>3</v>
      </c>
      <c r="D39" s="12" t="s">
        <v>35</v>
      </c>
      <c r="E39" s="40">
        <v>3204155.18</v>
      </c>
      <c r="F39" s="41">
        <v>16987.400000000001</v>
      </c>
      <c r="G39" s="41">
        <f t="shared" si="1"/>
        <v>3187167.7800000003</v>
      </c>
      <c r="H39" s="42">
        <v>5299.9</v>
      </c>
      <c r="I39" s="43">
        <f t="shared" si="0"/>
        <v>601.36375780675121</v>
      </c>
    </row>
    <row r="40" spans="1:9" x14ac:dyDescent="0.3">
      <c r="A40" s="13">
        <v>5</v>
      </c>
      <c r="B40" s="39">
        <v>183</v>
      </c>
      <c r="C40" s="7">
        <v>4</v>
      </c>
      <c r="D40" s="12" t="s">
        <v>41</v>
      </c>
      <c r="E40" s="40">
        <v>7443477.4699999997</v>
      </c>
      <c r="F40" s="41">
        <v>830619.73</v>
      </c>
      <c r="G40" s="41">
        <f t="shared" si="1"/>
        <v>6612857.7400000002</v>
      </c>
      <c r="H40" s="42">
        <v>12436.082400000001</v>
      </c>
      <c r="I40" s="43">
        <f t="shared" si="0"/>
        <v>531.74766194858921</v>
      </c>
    </row>
    <row r="41" spans="1:9" x14ac:dyDescent="0.3">
      <c r="A41" s="13">
        <v>5</v>
      </c>
      <c r="B41" s="39">
        <v>186</v>
      </c>
      <c r="C41" s="7">
        <v>4</v>
      </c>
      <c r="D41" s="12" t="s">
        <v>42</v>
      </c>
      <c r="E41" s="40">
        <v>9350813.0099999998</v>
      </c>
      <c r="F41" s="41">
        <v>2557234.56</v>
      </c>
      <c r="G41" s="41">
        <f t="shared" si="1"/>
        <v>6793578.4499999993</v>
      </c>
      <c r="H41" s="42">
        <v>9865.7900000000009</v>
      </c>
      <c r="I41" s="43">
        <f t="shared" si="0"/>
        <v>688.59953941853598</v>
      </c>
    </row>
    <row r="42" spans="1:9" x14ac:dyDescent="0.3">
      <c r="A42" s="13">
        <v>5</v>
      </c>
      <c r="B42" s="39">
        <v>188</v>
      </c>
      <c r="C42" s="7">
        <v>8</v>
      </c>
      <c r="D42" s="12" t="s">
        <v>129</v>
      </c>
      <c r="E42" s="40">
        <v>162358.01</v>
      </c>
      <c r="F42" s="41">
        <v>42285</v>
      </c>
      <c r="G42" s="41">
        <f t="shared" si="1"/>
        <v>120073.01000000001</v>
      </c>
      <c r="H42" s="42">
        <v>197.78</v>
      </c>
      <c r="I42" s="43">
        <f t="shared" si="0"/>
        <v>607.10390332692896</v>
      </c>
    </row>
    <row r="43" spans="1:9" x14ac:dyDescent="0.3">
      <c r="A43" s="13">
        <v>5</v>
      </c>
      <c r="B43" s="39">
        <v>190</v>
      </c>
      <c r="C43" s="7">
        <v>4</v>
      </c>
      <c r="D43" s="12" t="s">
        <v>43</v>
      </c>
      <c r="E43" s="40">
        <v>2635089.2799999998</v>
      </c>
      <c r="F43" s="41">
        <v>798327.3899999999</v>
      </c>
      <c r="G43" s="41">
        <f t="shared" si="1"/>
        <v>1836761.89</v>
      </c>
      <c r="H43" s="42">
        <v>3132.35</v>
      </c>
      <c r="I43" s="43">
        <f t="shared" si="0"/>
        <v>586.38462815458035</v>
      </c>
    </row>
    <row r="44" spans="1:9" x14ac:dyDescent="0.3">
      <c r="A44" s="13">
        <v>5</v>
      </c>
      <c r="B44" s="39">
        <v>192</v>
      </c>
      <c r="C44" s="7">
        <v>7</v>
      </c>
      <c r="D44" s="12" t="s">
        <v>251</v>
      </c>
      <c r="E44" s="40">
        <v>199787.85</v>
      </c>
      <c r="F44" s="41">
        <v>50028.320000000007</v>
      </c>
      <c r="G44" s="41">
        <f t="shared" si="1"/>
        <v>149759.53</v>
      </c>
      <c r="H44" s="42">
        <v>262.19999999999993</v>
      </c>
      <c r="I44" s="43">
        <f t="shared" si="0"/>
        <v>571.1652555301298</v>
      </c>
    </row>
    <row r="45" spans="1:9" x14ac:dyDescent="0.3">
      <c r="A45" s="13">
        <v>5</v>
      </c>
      <c r="B45" s="39">
        <v>204</v>
      </c>
      <c r="C45" s="7">
        <v>9</v>
      </c>
      <c r="D45" s="12" t="s">
        <v>177</v>
      </c>
      <c r="E45" s="40">
        <v>512295.66</v>
      </c>
      <c r="F45" s="41">
        <v>0</v>
      </c>
      <c r="G45" s="41">
        <f t="shared" si="1"/>
        <v>512295.66</v>
      </c>
      <c r="H45" s="42">
        <v>413.27462949729085</v>
      </c>
      <c r="I45" s="43">
        <f t="shared" si="0"/>
        <v>1239.6010387164554</v>
      </c>
    </row>
    <row r="46" spans="1:9" x14ac:dyDescent="0.3">
      <c r="A46" s="13">
        <v>5</v>
      </c>
      <c r="B46" s="39">
        <v>205</v>
      </c>
      <c r="C46" s="7">
        <v>7</v>
      </c>
      <c r="D46" s="12" t="s">
        <v>99</v>
      </c>
      <c r="E46" s="40">
        <v>454657.84</v>
      </c>
      <c r="F46" s="41">
        <v>0</v>
      </c>
      <c r="G46" s="41">
        <f t="shared" si="1"/>
        <v>454657.84</v>
      </c>
      <c r="H46" s="42">
        <v>550.85466891971043</v>
      </c>
      <c r="I46" s="43">
        <f t="shared" si="0"/>
        <v>825.36804288440817</v>
      </c>
    </row>
    <row r="47" spans="1:9" x14ac:dyDescent="0.3">
      <c r="A47" s="13">
        <v>5</v>
      </c>
      <c r="B47" s="39">
        <v>212</v>
      </c>
      <c r="C47" s="7">
        <v>7</v>
      </c>
      <c r="D47" s="12" t="s">
        <v>252</v>
      </c>
      <c r="E47" s="40">
        <v>325454.98</v>
      </c>
      <c r="F47" s="41">
        <v>690</v>
      </c>
      <c r="G47" s="41">
        <f t="shared" si="1"/>
        <v>324764.98</v>
      </c>
      <c r="H47" s="42">
        <v>412.7910843855214</v>
      </c>
      <c r="I47" s="43">
        <f t="shared" si="0"/>
        <v>786.75386238887256</v>
      </c>
    </row>
    <row r="48" spans="1:9" x14ac:dyDescent="0.3">
      <c r="A48" s="13">
        <v>5</v>
      </c>
      <c r="B48" s="39">
        <v>214</v>
      </c>
      <c r="C48" s="7">
        <v>5</v>
      </c>
      <c r="D48" s="12" t="s">
        <v>50</v>
      </c>
      <c r="E48" s="40">
        <v>2030933.93</v>
      </c>
      <c r="F48" s="41">
        <v>891786.46</v>
      </c>
      <c r="G48" s="41">
        <f t="shared" si="1"/>
        <v>1139147.47</v>
      </c>
      <c r="H48" s="42">
        <v>3362.9200000000005</v>
      </c>
      <c r="I48" s="43">
        <f t="shared" si="0"/>
        <v>338.73760600906348</v>
      </c>
    </row>
    <row r="49" spans="1:9" x14ac:dyDescent="0.3">
      <c r="A49" s="13">
        <v>5</v>
      </c>
      <c r="B49" s="39">
        <v>216</v>
      </c>
      <c r="C49" s="7">
        <v>7</v>
      </c>
      <c r="D49" s="12" t="s">
        <v>253</v>
      </c>
      <c r="E49" s="40">
        <v>427884.24</v>
      </c>
      <c r="F49" s="41">
        <v>102254.19</v>
      </c>
      <c r="G49" s="41">
        <f t="shared" si="1"/>
        <v>325630.05</v>
      </c>
      <c r="H49" s="42">
        <v>906.27</v>
      </c>
      <c r="I49" s="43">
        <f t="shared" si="0"/>
        <v>359.30798768578899</v>
      </c>
    </row>
    <row r="50" spans="1:9" x14ac:dyDescent="0.3">
      <c r="A50" s="13">
        <v>5</v>
      </c>
      <c r="B50" s="39">
        <v>218</v>
      </c>
      <c r="C50" s="7">
        <v>9</v>
      </c>
      <c r="D50" s="12" t="s">
        <v>178</v>
      </c>
      <c r="E50" s="40">
        <v>234286.85</v>
      </c>
      <c r="F50" s="41">
        <v>30</v>
      </c>
      <c r="G50" s="41">
        <f t="shared" si="1"/>
        <v>234256.85</v>
      </c>
      <c r="H50" s="42">
        <v>254.33375968949872</v>
      </c>
      <c r="I50" s="43">
        <f t="shared" si="0"/>
        <v>921.06077575383836</v>
      </c>
    </row>
    <row r="51" spans="1:9" x14ac:dyDescent="0.3">
      <c r="A51" s="13">
        <v>5</v>
      </c>
      <c r="B51" s="39">
        <v>223</v>
      </c>
      <c r="C51" s="7">
        <v>5</v>
      </c>
      <c r="D51" s="12" t="s">
        <v>231</v>
      </c>
      <c r="E51" s="40">
        <v>211787.34</v>
      </c>
      <c r="F51" s="41">
        <v>2274.1999999999998</v>
      </c>
      <c r="G51" s="41">
        <f t="shared" si="1"/>
        <v>209513.13999999998</v>
      </c>
      <c r="H51" s="42">
        <v>294.77000000000004</v>
      </c>
      <c r="I51" s="43">
        <f t="shared" si="0"/>
        <v>710.76819214981163</v>
      </c>
    </row>
    <row r="52" spans="1:9" x14ac:dyDescent="0.3">
      <c r="A52" s="13">
        <v>5</v>
      </c>
      <c r="B52" s="39">
        <v>224</v>
      </c>
      <c r="C52" s="7">
        <v>5</v>
      </c>
      <c r="D52" s="12" t="s">
        <v>51</v>
      </c>
      <c r="E52" s="40">
        <v>95776.06</v>
      </c>
      <c r="F52" s="41">
        <v>165</v>
      </c>
      <c r="G52" s="41">
        <f t="shared" si="1"/>
        <v>95611.06</v>
      </c>
      <c r="H52" s="42">
        <v>185.9200315345611</v>
      </c>
      <c r="I52" s="43">
        <f t="shared" si="0"/>
        <v>514.25905649239655</v>
      </c>
    </row>
    <row r="53" spans="1:9" x14ac:dyDescent="0.3">
      <c r="A53" s="13">
        <v>5</v>
      </c>
      <c r="B53" s="39">
        <v>229</v>
      </c>
      <c r="C53" s="7">
        <v>7</v>
      </c>
      <c r="D53" s="12" t="s">
        <v>254</v>
      </c>
      <c r="E53" s="40">
        <v>485038.41</v>
      </c>
      <c r="F53" s="41">
        <v>159801.26999999999</v>
      </c>
      <c r="G53" s="41">
        <f t="shared" si="1"/>
        <v>325237.14</v>
      </c>
      <c r="H53" s="42">
        <v>835.5200000000001</v>
      </c>
      <c r="I53" s="43">
        <f t="shared" si="0"/>
        <v>389.26314151666026</v>
      </c>
    </row>
    <row r="54" spans="1:9" x14ac:dyDescent="0.3">
      <c r="A54" s="13">
        <v>5</v>
      </c>
      <c r="B54" s="39">
        <v>230</v>
      </c>
      <c r="C54" s="7">
        <v>9</v>
      </c>
      <c r="D54" s="12" t="s">
        <v>179</v>
      </c>
      <c r="E54" s="40">
        <v>138926.81</v>
      </c>
      <c r="F54" s="41">
        <v>3610.4</v>
      </c>
      <c r="G54" s="41">
        <f t="shared" si="1"/>
        <v>135316.41</v>
      </c>
      <c r="H54" s="42">
        <v>134.06353116317706</v>
      </c>
      <c r="I54" s="43">
        <f t="shared" si="0"/>
        <v>1009.3454112833862</v>
      </c>
    </row>
    <row r="55" spans="1:9" x14ac:dyDescent="0.3">
      <c r="A55" s="13">
        <v>5</v>
      </c>
      <c r="B55" s="39">
        <v>232</v>
      </c>
      <c r="C55" s="7">
        <v>8</v>
      </c>
      <c r="D55" s="12" t="s">
        <v>130</v>
      </c>
      <c r="E55" s="40">
        <v>148685.21</v>
      </c>
      <c r="F55" s="41">
        <v>0</v>
      </c>
      <c r="G55" s="41">
        <f t="shared" si="1"/>
        <v>148685.21</v>
      </c>
      <c r="H55" s="42">
        <v>111.60992973333414</v>
      </c>
      <c r="I55" s="43">
        <f t="shared" si="0"/>
        <v>1332.1862163630833</v>
      </c>
    </row>
    <row r="56" spans="1:9" x14ac:dyDescent="0.3">
      <c r="A56" s="13">
        <v>5</v>
      </c>
      <c r="B56" s="39">
        <v>233</v>
      </c>
      <c r="C56" s="7">
        <v>5</v>
      </c>
      <c r="D56" s="12" t="s">
        <v>232</v>
      </c>
      <c r="E56" s="40">
        <v>792133.61</v>
      </c>
      <c r="F56" s="41">
        <v>410686.88</v>
      </c>
      <c r="G56" s="41">
        <f t="shared" si="1"/>
        <v>381446.73</v>
      </c>
      <c r="H56" s="42">
        <v>2226.5600000000004</v>
      </c>
      <c r="I56" s="43">
        <f t="shared" si="0"/>
        <v>171.31661846076454</v>
      </c>
    </row>
    <row r="57" spans="1:9" x14ac:dyDescent="0.3">
      <c r="A57" s="13">
        <v>5</v>
      </c>
      <c r="B57" s="39">
        <v>236</v>
      </c>
      <c r="C57" s="7">
        <v>7</v>
      </c>
      <c r="D57" s="12" t="s">
        <v>255</v>
      </c>
      <c r="E57" s="40">
        <v>575028.88</v>
      </c>
      <c r="F57" s="41">
        <v>263853.92</v>
      </c>
      <c r="G57" s="41">
        <f t="shared" si="1"/>
        <v>311174.96000000002</v>
      </c>
      <c r="H57" s="42">
        <v>1167.29</v>
      </c>
      <c r="I57" s="43">
        <f t="shared" si="0"/>
        <v>266.57896495301082</v>
      </c>
    </row>
    <row r="58" spans="1:9" x14ac:dyDescent="0.3">
      <c r="A58" s="13">
        <v>5</v>
      </c>
      <c r="B58" s="39">
        <v>238</v>
      </c>
      <c r="C58" s="7">
        <v>7</v>
      </c>
      <c r="D58" s="12" t="s">
        <v>100</v>
      </c>
      <c r="E58" s="40">
        <v>19182.009999999998</v>
      </c>
      <c r="F58" s="41">
        <v>0</v>
      </c>
      <c r="G58" s="41">
        <f t="shared" si="1"/>
        <v>19182.009999999998</v>
      </c>
      <c r="H58" s="42">
        <v>38.493141646237184</v>
      </c>
      <c r="I58" s="43">
        <f t="shared" si="0"/>
        <v>498.32279672800092</v>
      </c>
    </row>
    <row r="59" spans="1:9" x14ac:dyDescent="0.3">
      <c r="A59" s="13">
        <v>5</v>
      </c>
      <c r="B59" s="39">
        <v>239</v>
      </c>
      <c r="C59" s="7">
        <v>7</v>
      </c>
      <c r="D59" s="12" t="s">
        <v>101</v>
      </c>
      <c r="E59" s="40">
        <v>1807381</v>
      </c>
      <c r="F59" s="41">
        <v>624947.64999999991</v>
      </c>
      <c r="G59" s="41">
        <f t="shared" si="1"/>
        <v>1182433.3500000001</v>
      </c>
      <c r="H59" s="42">
        <v>2825.04</v>
      </c>
      <c r="I59" s="43">
        <f t="shared" si="0"/>
        <v>418.55455143997966</v>
      </c>
    </row>
    <row r="60" spans="1:9" x14ac:dyDescent="0.3">
      <c r="A60" s="13">
        <v>6</v>
      </c>
      <c r="B60" s="39">
        <v>245</v>
      </c>
      <c r="C60" s="7">
        <v>8</v>
      </c>
      <c r="D60" s="12" t="s">
        <v>131</v>
      </c>
      <c r="E60" s="40">
        <v>637892.26</v>
      </c>
      <c r="F60" s="41">
        <v>0</v>
      </c>
      <c r="G60" s="41">
        <f t="shared" si="1"/>
        <v>637892.26</v>
      </c>
      <c r="H60" s="42">
        <v>233.43</v>
      </c>
      <c r="I60" s="43">
        <f t="shared" si="0"/>
        <v>2732.6918562309902</v>
      </c>
    </row>
    <row r="61" spans="1:9" x14ac:dyDescent="0.3">
      <c r="A61" s="13">
        <v>6</v>
      </c>
      <c r="B61" s="39">
        <v>249</v>
      </c>
      <c r="C61" s="7">
        <v>7</v>
      </c>
      <c r="D61" s="12" t="s">
        <v>256</v>
      </c>
      <c r="E61" s="40">
        <v>774582.38</v>
      </c>
      <c r="F61" s="41">
        <v>0</v>
      </c>
      <c r="G61" s="41">
        <f t="shared" si="1"/>
        <v>774582.38</v>
      </c>
      <c r="H61" s="42">
        <v>1082.9419435527961</v>
      </c>
      <c r="I61" s="43">
        <f t="shared" si="0"/>
        <v>715.25753029644022</v>
      </c>
    </row>
    <row r="62" spans="1:9" x14ac:dyDescent="0.3">
      <c r="A62" s="13">
        <v>6</v>
      </c>
      <c r="B62" s="39">
        <v>270</v>
      </c>
      <c r="C62" s="7">
        <v>1</v>
      </c>
      <c r="D62" s="12" t="s">
        <v>28</v>
      </c>
      <c r="E62" s="40">
        <v>38890913.579999998</v>
      </c>
      <c r="F62" s="41">
        <v>3758333.17</v>
      </c>
      <c r="G62" s="41">
        <f t="shared" si="1"/>
        <v>35132580.409999996</v>
      </c>
      <c r="H62" s="42">
        <v>67066.12999999999</v>
      </c>
      <c r="I62" s="43">
        <f t="shared" si="0"/>
        <v>523.84982419590938</v>
      </c>
    </row>
    <row r="63" spans="1:9" x14ac:dyDescent="0.3">
      <c r="A63" s="13">
        <v>6</v>
      </c>
      <c r="B63" s="39">
        <v>271</v>
      </c>
      <c r="C63" s="7">
        <v>7</v>
      </c>
      <c r="D63" s="12" t="s">
        <v>102</v>
      </c>
      <c r="E63" s="40">
        <v>853489.94</v>
      </c>
      <c r="F63" s="41">
        <v>257348.9</v>
      </c>
      <c r="G63" s="41">
        <f t="shared" si="1"/>
        <v>596141.03999999992</v>
      </c>
      <c r="H63" s="42">
        <v>699.72</v>
      </c>
      <c r="I63" s="43">
        <f t="shared" si="0"/>
        <v>851.97084548104942</v>
      </c>
    </row>
    <row r="64" spans="1:9" x14ac:dyDescent="0.3">
      <c r="A64" s="13">
        <v>6</v>
      </c>
      <c r="B64" s="39">
        <v>272</v>
      </c>
      <c r="C64" s="7">
        <v>5</v>
      </c>
      <c r="D64" s="12" t="s">
        <v>52</v>
      </c>
      <c r="E64" s="40">
        <v>104478.25</v>
      </c>
      <c r="F64" s="41">
        <v>0</v>
      </c>
      <c r="G64" s="41">
        <f t="shared" si="1"/>
        <v>104478.25</v>
      </c>
      <c r="H64" s="42">
        <v>332.5309054271932</v>
      </c>
      <c r="I64" s="43">
        <f t="shared" si="0"/>
        <v>314.19109711255169</v>
      </c>
    </row>
    <row r="65" spans="1:9" x14ac:dyDescent="0.3">
      <c r="A65" s="13">
        <v>6</v>
      </c>
      <c r="B65" s="39">
        <v>275</v>
      </c>
      <c r="C65" s="7">
        <v>7</v>
      </c>
      <c r="D65" s="12" t="s">
        <v>257</v>
      </c>
      <c r="E65" s="40">
        <v>514004.68</v>
      </c>
      <c r="F65" s="41">
        <v>184857.01</v>
      </c>
      <c r="G65" s="41">
        <f t="shared" si="1"/>
        <v>329147.67</v>
      </c>
      <c r="H65" s="42">
        <v>733.09999999999991</v>
      </c>
      <c r="I65" s="43">
        <f t="shared" si="0"/>
        <v>448.9805892784068</v>
      </c>
    </row>
    <row r="66" spans="1:9" x14ac:dyDescent="0.3">
      <c r="A66" s="13">
        <v>6</v>
      </c>
      <c r="B66" s="39">
        <v>277</v>
      </c>
      <c r="C66" s="7">
        <v>9</v>
      </c>
      <c r="D66" s="12" t="s">
        <v>289</v>
      </c>
      <c r="E66" s="40">
        <v>200558.11</v>
      </c>
      <c r="F66" s="41">
        <v>25952.739999999994</v>
      </c>
      <c r="G66" s="41">
        <f t="shared" si="1"/>
        <v>174605.37</v>
      </c>
      <c r="H66" s="42">
        <v>105.5</v>
      </c>
      <c r="I66" s="43">
        <f t="shared" si="0"/>
        <v>1655.0272037914692</v>
      </c>
    </row>
    <row r="67" spans="1:9" x14ac:dyDescent="0.3">
      <c r="A67" s="13">
        <v>6</v>
      </c>
      <c r="B67" s="39">
        <v>279</v>
      </c>
      <c r="C67" s="7">
        <v>9</v>
      </c>
      <c r="D67" s="12" t="s">
        <v>180</v>
      </c>
      <c r="E67" s="40">
        <v>181029.69</v>
      </c>
      <c r="F67" s="41">
        <v>0</v>
      </c>
      <c r="G67" s="41">
        <f t="shared" si="1"/>
        <v>181029.69</v>
      </c>
      <c r="H67" s="42">
        <v>279.98123017774839</v>
      </c>
      <c r="I67" s="43">
        <f t="shared" si="0"/>
        <v>646.57795054715564</v>
      </c>
    </row>
    <row r="68" spans="1:9" x14ac:dyDescent="0.3">
      <c r="A68" s="13">
        <v>6</v>
      </c>
      <c r="B68" s="39">
        <v>282</v>
      </c>
      <c r="C68" s="7">
        <v>7</v>
      </c>
      <c r="D68" s="12" t="s">
        <v>103</v>
      </c>
      <c r="E68" s="40">
        <v>69336.850000000006</v>
      </c>
      <c r="F68" s="41">
        <v>0</v>
      </c>
      <c r="G68" s="41">
        <f t="shared" si="1"/>
        <v>69336.850000000006</v>
      </c>
      <c r="H68" s="42">
        <v>126.50880242886885</v>
      </c>
      <c r="I68" s="43">
        <f t="shared" si="0"/>
        <v>548.0792535285085</v>
      </c>
    </row>
    <row r="69" spans="1:9" x14ac:dyDescent="0.3">
      <c r="A69" s="13">
        <v>6</v>
      </c>
      <c r="B69" s="39">
        <v>287</v>
      </c>
      <c r="C69" s="7">
        <v>7</v>
      </c>
      <c r="D69" s="12" t="s">
        <v>258</v>
      </c>
      <c r="E69" s="40">
        <v>111108.54</v>
      </c>
      <c r="F69" s="41">
        <v>144</v>
      </c>
      <c r="G69" s="41">
        <f t="shared" si="1"/>
        <v>110964.54</v>
      </c>
      <c r="H69" s="42">
        <v>132.59802498771433</v>
      </c>
      <c r="I69" s="43">
        <f t="shared" ref="I69:I132" si="2">IFERROR(G69/H69,0)</f>
        <v>836.84911604287663</v>
      </c>
    </row>
    <row r="70" spans="1:9" x14ac:dyDescent="0.3">
      <c r="A70" s="13">
        <v>6</v>
      </c>
      <c r="B70" s="39">
        <v>290</v>
      </c>
      <c r="C70" s="7">
        <v>7</v>
      </c>
      <c r="D70" s="12" t="s">
        <v>104</v>
      </c>
      <c r="E70" s="40">
        <v>259246.12</v>
      </c>
      <c r="F70" s="41">
        <v>88464.71</v>
      </c>
      <c r="G70" s="41">
        <f t="shared" ref="G70:G133" si="3">E70-F70</f>
        <v>170781.40999999997</v>
      </c>
      <c r="H70" s="42">
        <v>309.06354695345249</v>
      </c>
      <c r="I70" s="43">
        <f t="shared" si="2"/>
        <v>552.57700781425729</v>
      </c>
    </row>
    <row r="71" spans="1:9" x14ac:dyDescent="0.3">
      <c r="A71" s="13">
        <v>6</v>
      </c>
      <c r="B71" s="39">
        <v>293</v>
      </c>
      <c r="C71" s="7">
        <v>3</v>
      </c>
      <c r="D71" s="12" t="s">
        <v>224</v>
      </c>
      <c r="E71" s="40">
        <v>3660757.3</v>
      </c>
      <c r="F71" s="41">
        <v>1465119.84</v>
      </c>
      <c r="G71" s="41">
        <f t="shared" si="3"/>
        <v>2195637.46</v>
      </c>
      <c r="H71" s="42">
        <v>6294.8400000000011</v>
      </c>
      <c r="I71" s="43">
        <f t="shared" si="2"/>
        <v>348.79956599373446</v>
      </c>
    </row>
    <row r="72" spans="1:9" x14ac:dyDescent="0.3">
      <c r="A72" s="13">
        <v>6</v>
      </c>
      <c r="B72" s="39">
        <v>294</v>
      </c>
      <c r="C72" s="7">
        <v>7</v>
      </c>
      <c r="D72" s="12" t="s">
        <v>259</v>
      </c>
      <c r="E72" s="40">
        <v>675933.4</v>
      </c>
      <c r="F72" s="41">
        <v>1505</v>
      </c>
      <c r="G72" s="41">
        <f t="shared" si="3"/>
        <v>674428.4</v>
      </c>
      <c r="H72" s="42">
        <v>1138.4739294732788</v>
      </c>
      <c r="I72" s="43">
        <f t="shared" si="2"/>
        <v>592.39687667861494</v>
      </c>
    </row>
    <row r="73" spans="1:9" x14ac:dyDescent="0.3">
      <c r="A73" s="13">
        <v>6</v>
      </c>
      <c r="B73" s="39">
        <v>296</v>
      </c>
      <c r="C73" s="7">
        <v>7</v>
      </c>
      <c r="D73" s="12" t="s">
        <v>105</v>
      </c>
      <c r="E73" s="40">
        <v>1172250.48</v>
      </c>
      <c r="F73" s="41">
        <v>300828.90999999997</v>
      </c>
      <c r="G73" s="41">
        <f t="shared" si="3"/>
        <v>871421.57000000007</v>
      </c>
      <c r="H73" s="42">
        <v>804.06000000000017</v>
      </c>
      <c r="I73" s="43">
        <f t="shared" si="2"/>
        <v>1083.7767952640349</v>
      </c>
    </row>
    <row r="74" spans="1:9" x14ac:dyDescent="0.3">
      <c r="A74" s="13">
        <v>6</v>
      </c>
      <c r="B74" s="39">
        <v>301</v>
      </c>
      <c r="C74" s="7">
        <v>7</v>
      </c>
      <c r="D74" s="12" t="s">
        <v>106</v>
      </c>
      <c r="E74" s="40">
        <v>484534.03</v>
      </c>
      <c r="F74" s="41">
        <v>172781.23</v>
      </c>
      <c r="G74" s="41">
        <f t="shared" si="3"/>
        <v>311752.80000000005</v>
      </c>
      <c r="H74" s="42">
        <v>583.82383480137946</v>
      </c>
      <c r="I74" s="43">
        <f t="shared" si="2"/>
        <v>533.98436551680061</v>
      </c>
    </row>
    <row r="75" spans="1:9" x14ac:dyDescent="0.3">
      <c r="A75" s="13">
        <v>6</v>
      </c>
      <c r="B75" s="39">
        <v>321</v>
      </c>
      <c r="C75" s="7">
        <v>7</v>
      </c>
      <c r="D75" s="12" t="s">
        <v>107</v>
      </c>
      <c r="E75" s="40">
        <v>422509.73</v>
      </c>
      <c r="F75" s="41">
        <v>0</v>
      </c>
      <c r="G75" s="41">
        <f t="shared" si="3"/>
        <v>422509.73</v>
      </c>
      <c r="H75" s="42">
        <v>578.151720130434</v>
      </c>
      <c r="I75" s="43">
        <f t="shared" si="2"/>
        <v>730.79386480884227</v>
      </c>
    </row>
    <row r="76" spans="1:9" x14ac:dyDescent="0.3">
      <c r="A76" s="13">
        <v>6</v>
      </c>
      <c r="B76" s="39">
        <v>324</v>
      </c>
      <c r="C76" s="7">
        <v>4</v>
      </c>
      <c r="D76" s="12" t="s">
        <v>44</v>
      </c>
      <c r="E76" s="40">
        <v>5427830.5599999996</v>
      </c>
      <c r="F76" s="41">
        <v>1691010.1199999996</v>
      </c>
      <c r="G76" s="41">
        <f t="shared" si="3"/>
        <v>3736820.44</v>
      </c>
      <c r="H76" s="42">
        <v>7255.69</v>
      </c>
      <c r="I76" s="43">
        <f t="shared" si="2"/>
        <v>515.0193076054793</v>
      </c>
    </row>
    <row r="77" spans="1:9" x14ac:dyDescent="0.3">
      <c r="A77" s="13">
        <v>6</v>
      </c>
      <c r="B77" s="39">
        <v>325</v>
      </c>
      <c r="C77" s="7">
        <v>7</v>
      </c>
      <c r="D77" s="12" t="s">
        <v>108</v>
      </c>
      <c r="E77" s="40">
        <v>376900.64</v>
      </c>
      <c r="F77" s="41">
        <v>153.76</v>
      </c>
      <c r="G77" s="41">
        <f t="shared" si="3"/>
        <v>376746.88</v>
      </c>
      <c r="H77" s="42">
        <v>428.35575154494023</v>
      </c>
      <c r="I77" s="43">
        <f t="shared" si="2"/>
        <v>879.51866793242823</v>
      </c>
    </row>
    <row r="78" spans="1:9" x14ac:dyDescent="0.3">
      <c r="A78" s="13">
        <v>6</v>
      </c>
      <c r="B78" s="39">
        <v>331</v>
      </c>
      <c r="C78" s="7">
        <v>9</v>
      </c>
      <c r="D78" s="12" t="s">
        <v>181</v>
      </c>
      <c r="E78" s="40">
        <v>199859.20000000001</v>
      </c>
      <c r="F78" s="41">
        <v>0</v>
      </c>
      <c r="G78" s="41">
        <f t="shared" si="3"/>
        <v>199859.20000000001</v>
      </c>
      <c r="H78" s="42">
        <v>385.99311469332565</v>
      </c>
      <c r="I78" s="43">
        <f t="shared" si="2"/>
        <v>517.77918411521307</v>
      </c>
    </row>
    <row r="79" spans="1:9" x14ac:dyDescent="0.3">
      <c r="A79" s="13">
        <v>6</v>
      </c>
      <c r="B79" s="39">
        <v>335</v>
      </c>
      <c r="C79" s="7">
        <v>2</v>
      </c>
      <c r="D79" s="12" t="s">
        <v>219</v>
      </c>
      <c r="E79" s="40">
        <v>17318982.5</v>
      </c>
      <c r="F79" s="41">
        <v>4908779.1399999997</v>
      </c>
      <c r="G79" s="41">
        <f t="shared" si="3"/>
        <v>12410203.359999999</v>
      </c>
      <c r="H79" s="42">
        <v>27614.17</v>
      </c>
      <c r="I79" s="43">
        <f t="shared" si="2"/>
        <v>449.41431735952955</v>
      </c>
    </row>
    <row r="80" spans="1:9" x14ac:dyDescent="0.3">
      <c r="A80" s="13">
        <v>6</v>
      </c>
      <c r="B80" s="39">
        <v>346</v>
      </c>
      <c r="C80" s="7">
        <v>7</v>
      </c>
      <c r="D80" s="12" t="s">
        <v>260</v>
      </c>
      <c r="E80" s="40">
        <v>189136.53</v>
      </c>
      <c r="F80" s="41">
        <v>40742.36</v>
      </c>
      <c r="G80" s="41">
        <f t="shared" si="3"/>
        <v>148394.16999999998</v>
      </c>
      <c r="H80" s="42">
        <v>214.97</v>
      </c>
      <c r="I80" s="43">
        <f t="shared" si="2"/>
        <v>690.30176303670271</v>
      </c>
    </row>
    <row r="81" spans="1:9" x14ac:dyDescent="0.3">
      <c r="A81" s="13">
        <v>6</v>
      </c>
      <c r="B81" s="39">
        <v>357</v>
      </c>
      <c r="C81" s="7">
        <v>2</v>
      </c>
      <c r="D81" s="12" t="s">
        <v>220</v>
      </c>
      <c r="E81" s="40">
        <v>21160575.300000001</v>
      </c>
      <c r="F81" s="41">
        <v>8459848.1999999993</v>
      </c>
      <c r="G81" s="41">
        <f t="shared" si="3"/>
        <v>12700727.100000001</v>
      </c>
      <c r="H81" s="42">
        <v>37884.240000000005</v>
      </c>
      <c r="I81" s="43">
        <f t="shared" si="2"/>
        <v>335.25094076059065</v>
      </c>
    </row>
    <row r="82" spans="1:9" x14ac:dyDescent="0.3">
      <c r="A82" s="13">
        <v>6</v>
      </c>
      <c r="B82" s="39">
        <v>358</v>
      </c>
      <c r="C82" s="7">
        <v>7</v>
      </c>
      <c r="D82" s="12" t="s">
        <v>261</v>
      </c>
      <c r="E82" s="40">
        <v>236744.81</v>
      </c>
      <c r="F82" s="41">
        <v>35453.869999999995</v>
      </c>
      <c r="G82" s="41">
        <f t="shared" si="3"/>
        <v>201290.94</v>
      </c>
      <c r="H82" s="42">
        <v>166.38</v>
      </c>
      <c r="I82" s="43">
        <f t="shared" si="2"/>
        <v>1209.8265416516408</v>
      </c>
    </row>
    <row r="83" spans="1:9" x14ac:dyDescent="0.3">
      <c r="A83" s="13">
        <v>6</v>
      </c>
      <c r="B83" s="39">
        <v>361</v>
      </c>
      <c r="C83" s="7">
        <v>7</v>
      </c>
      <c r="D83" s="12" t="s">
        <v>262</v>
      </c>
      <c r="E83" s="40">
        <v>1087936.3700000001</v>
      </c>
      <c r="F83" s="41">
        <v>10430.98</v>
      </c>
      <c r="G83" s="41">
        <f t="shared" si="3"/>
        <v>1077505.3900000001</v>
      </c>
      <c r="H83" s="42">
        <v>1602.4448307656721</v>
      </c>
      <c r="I83" s="43">
        <f t="shared" si="2"/>
        <v>672.4134081328416</v>
      </c>
    </row>
    <row r="84" spans="1:9" x14ac:dyDescent="0.3">
      <c r="A84" s="13">
        <v>6</v>
      </c>
      <c r="B84" s="39">
        <v>369</v>
      </c>
      <c r="C84" s="7">
        <v>9</v>
      </c>
      <c r="D84" s="12" t="s">
        <v>290</v>
      </c>
      <c r="E84" s="40">
        <v>378043.06</v>
      </c>
      <c r="F84" s="41">
        <v>0</v>
      </c>
      <c r="G84" s="41">
        <f t="shared" si="3"/>
        <v>378043.06</v>
      </c>
      <c r="H84" s="42">
        <v>439.63</v>
      </c>
      <c r="I84" s="43">
        <f t="shared" si="2"/>
        <v>859.91188044491957</v>
      </c>
    </row>
    <row r="85" spans="1:9" x14ac:dyDescent="0.3">
      <c r="A85" s="13">
        <v>6</v>
      </c>
      <c r="B85" s="39">
        <v>372</v>
      </c>
      <c r="C85" s="7">
        <v>8</v>
      </c>
      <c r="D85" s="12" t="s">
        <v>132</v>
      </c>
      <c r="E85" s="40">
        <v>96345.53</v>
      </c>
      <c r="F85" s="41">
        <v>0</v>
      </c>
      <c r="G85" s="41">
        <f t="shared" si="3"/>
        <v>96345.53</v>
      </c>
      <c r="H85" s="42">
        <v>146.49000000000004</v>
      </c>
      <c r="I85" s="43">
        <f t="shared" si="2"/>
        <v>657.69356270052549</v>
      </c>
    </row>
    <row r="86" spans="1:9" x14ac:dyDescent="0.3">
      <c r="A86" s="13">
        <v>6</v>
      </c>
      <c r="B86" s="39">
        <v>375</v>
      </c>
      <c r="C86" s="7">
        <v>8</v>
      </c>
      <c r="D86" s="12" t="s">
        <v>133</v>
      </c>
      <c r="E86" s="40">
        <v>219492.04</v>
      </c>
      <c r="F86" s="41">
        <v>0</v>
      </c>
      <c r="G86" s="41">
        <f t="shared" si="3"/>
        <v>219492.04</v>
      </c>
      <c r="H86" s="42">
        <v>196.14000000000001</v>
      </c>
      <c r="I86" s="43">
        <f t="shared" si="2"/>
        <v>1119.0580197817885</v>
      </c>
    </row>
    <row r="87" spans="1:9" x14ac:dyDescent="0.3">
      <c r="A87" s="13">
        <v>6</v>
      </c>
      <c r="B87" s="39">
        <v>376</v>
      </c>
      <c r="C87" s="7">
        <v>7</v>
      </c>
      <c r="D87" s="12" t="s">
        <v>263</v>
      </c>
      <c r="E87" s="40">
        <v>391850.91</v>
      </c>
      <c r="F87" s="41">
        <v>0</v>
      </c>
      <c r="G87" s="41">
        <f t="shared" si="3"/>
        <v>391850.91</v>
      </c>
      <c r="H87" s="42">
        <v>718.206710128125</v>
      </c>
      <c r="I87" s="43">
        <f t="shared" si="2"/>
        <v>545.59628095105859</v>
      </c>
    </row>
    <row r="88" spans="1:9" x14ac:dyDescent="0.3">
      <c r="A88" s="13">
        <v>6</v>
      </c>
      <c r="B88" s="39">
        <v>382</v>
      </c>
      <c r="C88" s="7">
        <v>7</v>
      </c>
      <c r="D88" s="12" t="s">
        <v>264</v>
      </c>
      <c r="E88" s="40">
        <v>118085.75999999999</v>
      </c>
      <c r="F88" s="41">
        <v>40035.120000000003</v>
      </c>
      <c r="G88" s="41">
        <f t="shared" si="3"/>
        <v>78050.639999999985</v>
      </c>
      <c r="H88" s="42">
        <v>210.23999999999998</v>
      </c>
      <c r="I88" s="43">
        <f t="shared" si="2"/>
        <v>371.24543378995429</v>
      </c>
    </row>
    <row r="89" spans="1:9" x14ac:dyDescent="0.3">
      <c r="A89" s="13">
        <v>6</v>
      </c>
      <c r="B89" s="39">
        <v>389</v>
      </c>
      <c r="C89" s="7">
        <v>7</v>
      </c>
      <c r="D89" s="12" t="s">
        <v>109</v>
      </c>
      <c r="E89" s="40">
        <v>623933.84</v>
      </c>
      <c r="F89" s="41">
        <v>425</v>
      </c>
      <c r="G89" s="41">
        <f t="shared" si="3"/>
        <v>623508.84</v>
      </c>
      <c r="H89" s="42">
        <v>951.58871772875955</v>
      </c>
      <c r="I89" s="43">
        <f t="shared" si="2"/>
        <v>655.22933215116643</v>
      </c>
    </row>
    <row r="90" spans="1:9" x14ac:dyDescent="0.3">
      <c r="A90" s="13">
        <v>6</v>
      </c>
      <c r="B90" s="39">
        <v>394</v>
      </c>
      <c r="C90" s="7">
        <v>6</v>
      </c>
      <c r="D90" s="12" t="s">
        <v>56</v>
      </c>
      <c r="E90" s="40">
        <v>442711.86</v>
      </c>
      <c r="F90" s="41">
        <v>36858.269999999997</v>
      </c>
      <c r="G90" s="41">
        <f t="shared" si="3"/>
        <v>405853.58999999997</v>
      </c>
      <c r="H90" s="42">
        <v>470.35</v>
      </c>
      <c r="I90" s="43">
        <f t="shared" si="2"/>
        <v>862.87570957797379</v>
      </c>
    </row>
    <row r="91" spans="1:9" x14ac:dyDescent="0.3">
      <c r="A91" s="13">
        <v>6</v>
      </c>
      <c r="B91" s="39">
        <v>404</v>
      </c>
      <c r="C91" s="7">
        <v>8</v>
      </c>
      <c r="D91" s="12" t="s">
        <v>134</v>
      </c>
      <c r="E91" s="40">
        <v>381998.94</v>
      </c>
      <c r="F91" s="41">
        <v>85544.09</v>
      </c>
      <c r="G91" s="41">
        <f t="shared" si="3"/>
        <v>296454.84999999998</v>
      </c>
      <c r="H91" s="42">
        <v>684.34</v>
      </c>
      <c r="I91" s="43">
        <f t="shared" si="2"/>
        <v>433.19819095771101</v>
      </c>
    </row>
    <row r="92" spans="1:9" x14ac:dyDescent="0.3">
      <c r="A92" s="13">
        <v>6</v>
      </c>
      <c r="B92" s="39">
        <v>413</v>
      </c>
      <c r="C92" s="7">
        <v>8</v>
      </c>
      <c r="D92" s="12" t="s">
        <v>135</v>
      </c>
      <c r="E92" s="40">
        <v>52037.84</v>
      </c>
      <c r="F92" s="41">
        <v>0</v>
      </c>
      <c r="G92" s="41">
        <f t="shared" si="3"/>
        <v>52037.84</v>
      </c>
      <c r="H92" s="42">
        <v>97.210000000000008</v>
      </c>
      <c r="I92" s="43">
        <f t="shared" si="2"/>
        <v>535.31365085896505</v>
      </c>
    </row>
    <row r="93" spans="1:9" x14ac:dyDescent="0.3">
      <c r="A93" s="13">
        <v>6</v>
      </c>
      <c r="B93" s="39">
        <v>414</v>
      </c>
      <c r="C93" s="7">
        <v>6</v>
      </c>
      <c r="D93" s="12" t="s">
        <v>57</v>
      </c>
      <c r="E93" s="40">
        <v>235003.79</v>
      </c>
      <c r="F93" s="41">
        <v>10880.91</v>
      </c>
      <c r="G93" s="41">
        <f t="shared" si="3"/>
        <v>224122.88</v>
      </c>
      <c r="H93" s="42">
        <v>162.98314649640224</v>
      </c>
      <c r="I93" s="43">
        <f t="shared" si="2"/>
        <v>1375.1291763467543</v>
      </c>
    </row>
    <row r="94" spans="1:9" x14ac:dyDescent="0.3">
      <c r="A94" s="13">
        <v>6</v>
      </c>
      <c r="B94" s="39">
        <v>416</v>
      </c>
      <c r="C94" s="7">
        <v>9</v>
      </c>
      <c r="D94" s="12" t="s">
        <v>182</v>
      </c>
      <c r="E94" s="40">
        <v>80015.570000000007</v>
      </c>
      <c r="F94" s="41">
        <v>0</v>
      </c>
      <c r="G94" s="41">
        <f t="shared" si="3"/>
        <v>80015.570000000007</v>
      </c>
      <c r="H94" s="42">
        <v>70.177375629497362</v>
      </c>
      <c r="I94" s="43">
        <f t="shared" si="2"/>
        <v>1140.1904001432536</v>
      </c>
    </row>
    <row r="95" spans="1:9" x14ac:dyDescent="0.3">
      <c r="A95" s="13">
        <v>6</v>
      </c>
      <c r="B95" s="39">
        <v>420</v>
      </c>
      <c r="C95" s="7">
        <v>9</v>
      </c>
      <c r="D95" s="12" t="s">
        <v>183</v>
      </c>
      <c r="E95" s="40">
        <v>337429.38</v>
      </c>
      <c r="F95" s="41">
        <v>81.459999999999994</v>
      </c>
      <c r="G95" s="41">
        <f t="shared" si="3"/>
        <v>337347.92</v>
      </c>
      <c r="H95" s="42">
        <v>404.27215726934816</v>
      </c>
      <c r="I95" s="43">
        <f t="shared" si="2"/>
        <v>834.4574661747987</v>
      </c>
    </row>
    <row r="96" spans="1:9" x14ac:dyDescent="0.3">
      <c r="A96" s="13">
        <v>6</v>
      </c>
      <c r="B96" s="39">
        <v>426</v>
      </c>
      <c r="C96" s="7">
        <v>6</v>
      </c>
      <c r="D96" s="12" t="s">
        <v>58</v>
      </c>
      <c r="E96" s="40">
        <v>220452.09</v>
      </c>
      <c r="F96" s="41">
        <v>0</v>
      </c>
      <c r="G96" s="41">
        <f t="shared" si="3"/>
        <v>220452.09</v>
      </c>
      <c r="H96" s="42">
        <v>378.22780118593562</v>
      </c>
      <c r="I96" s="43">
        <f t="shared" si="2"/>
        <v>582.8553303294234</v>
      </c>
    </row>
    <row r="97" spans="1:9" x14ac:dyDescent="0.3">
      <c r="A97" s="13">
        <v>6</v>
      </c>
      <c r="B97" s="39">
        <v>427</v>
      </c>
      <c r="C97" s="7">
        <v>5</v>
      </c>
      <c r="D97" s="12" t="s">
        <v>233</v>
      </c>
      <c r="E97" s="40">
        <v>278217.67</v>
      </c>
      <c r="F97" s="41">
        <v>80468.819999999992</v>
      </c>
      <c r="G97" s="41">
        <f t="shared" si="3"/>
        <v>197748.84999999998</v>
      </c>
      <c r="H97" s="42">
        <v>414.94</v>
      </c>
      <c r="I97" s="43">
        <f t="shared" si="2"/>
        <v>476.57215501036291</v>
      </c>
    </row>
    <row r="98" spans="1:9" x14ac:dyDescent="0.3">
      <c r="A98" s="13">
        <v>6</v>
      </c>
      <c r="B98" s="39">
        <v>429</v>
      </c>
      <c r="C98" s="7">
        <v>4</v>
      </c>
      <c r="D98" s="12" t="s">
        <v>227</v>
      </c>
      <c r="E98" s="40">
        <v>1579663.4</v>
      </c>
      <c r="F98" s="41">
        <v>627296.4</v>
      </c>
      <c r="G98" s="41">
        <f t="shared" si="3"/>
        <v>952366.99999999988</v>
      </c>
      <c r="H98" s="42">
        <v>4026.1830000000004</v>
      </c>
      <c r="I98" s="43">
        <f t="shared" si="2"/>
        <v>236.54339606520611</v>
      </c>
    </row>
    <row r="99" spans="1:9" x14ac:dyDescent="0.3">
      <c r="A99" s="13">
        <v>6</v>
      </c>
      <c r="B99" s="39">
        <v>430</v>
      </c>
      <c r="C99" s="7">
        <v>6</v>
      </c>
      <c r="D99" s="12" t="s">
        <v>59</v>
      </c>
      <c r="E99" s="40">
        <v>2003161.13</v>
      </c>
      <c r="F99" s="41">
        <v>1180</v>
      </c>
      <c r="G99" s="41">
        <f t="shared" si="3"/>
        <v>2001981.13</v>
      </c>
      <c r="H99" s="42">
        <v>2365.2538032626444</v>
      </c>
      <c r="I99" s="43">
        <f t="shared" si="2"/>
        <v>846.41281508075622</v>
      </c>
    </row>
    <row r="100" spans="1:9" x14ac:dyDescent="0.3">
      <c r="A100" s="13">
        <v>6</v>
      </c>
      <c r="B100" s="39">
        <v>434</v>
      </c>
      <c r="C100" s="7">
        <v>7</v>
      </c>
      <c r="D100" s="12" t="s">
        <v>110</v>
      </c>
      <c r="E100" s="40">
        <v>149239.71</v>
      </c>
      <c r="F100" s="41">
        <v>0</v>
      </c>
      <c r="G100" s="41">
        <f t="shared" si="3"/>
        <v>149239.71</v>
      </c>
      <c r="H100" s="42">
        <v>278.2588789507293</v>
      </c>
      <c r="I100" s="43">
        <f t="shared" si="2"/>
        <v>536.33404462333635</v>
      </c>
    </row>
    <row r="101" spans="1:9" x14ac:dyDescent="0.3">
      <c r="A101" s="13">
        <v>6</v>
      </c>
      <c r="B101" s="39">
        <v>437</v>
      </c>
      <c r="C101" s="7">
        <v>7</v>
      </c>
      <c r="D101" s="12" t="s">
        <v>265</v>
      </c>
      <c r="E101" s="40">
        <v>261448.89</v>
      </c>
      <c r="F101" s="41">
        <v>0</v>
      </c>
      <c r="G101" s="41">
        <f t="shared" si="3"/>
        <v>261448.89</v>
      </c>
      <c r="H101" s="42">
        <v>371.67552797006766</v>
      </c>
      <c r="I101" s="43">
        <f t="shared" si="2"/>
        <v>703.43315694719456</v>
      </c>
    </row>
    <row r="102" spans="1:9" x14ac:dyDescent="0.3">
      <c r="A102" s="13">
        <v>6</v>
      </c>
      <c r="B102" s="39">
        <v>441</v>
      </c>
      <c r="C102" s="7">
        <v>2</v>
      </c>
      <c r="D102" s="12" t="s">
        <v>221</v>
      </c>
      <c r="E102" s="40">
        <v>23764702.100000001</v>
      </c>
      <c r="F102" s="41">
        <v>15408279.369999999</v>
      </c>
      <c r="G102" s="41">
        <f t="shared" si="3"/>
        <v>8356422.7300000023</v>
      </c>
      <c r="H102" s="42">
        <v>61685.69000000001</v>
      </c>
      <c r="I102" s="43">
        <f t="shared" si="2"/>
        <v>135.46776780806053</v>
      </c>
    </row>
    <row r="103" spans="1:9" x14ac:dyDescent="0.3">
      <c r="A103" s="13">
        <v>6</v>
      </c>
      <c r="B103" s="39">
        <v>443</v>
      </c>
      <c r="C103" s="7">
        <v>6</v>
      </c>
      <c r="D103" s="12" t="s">
        <v>60</v>
      </c>
      <c r="E103" s="40">
        <v>17081.009999999998</v>
      </c>
      <c r="F103" s="41">
        <v>0</v>
      </c>
      <c r="G103" s="41">
        <f t="shared" si="3"/>
        <v>17081.009999999998</v>
      </c>
      <c r="H103" s="42">
        <v>13.61</v>
      </c>
      <c r="I103" s="43">
        <f t="shared" si="2"/>
        <v>1255.033798677443</v>
      </c>
    </row>
    <row r="104" spans="1:9" x14ac:dyDescent="0.3">
      <c r="A104" s="13">
        <v>6</v>
      </c>
      <c r="B104" s="39">
        <v>502</v>
      </c>
      <c r="C104" s="7">
        <v>7</v>
      </c>
      <c r="D104" s="12" t="s">
        <v>111</v>
      </c>
      <c r="E104" s="40">
        <v>528372.12</v>
      </c>
      <c r="F104" s="41">
        <v>136194.1</v>
      </c>
      <c r="G104" s="41">
        <f t="shared" si="3"/>
        <v>392178.02</v>
      </c>
      <c r="H104" s="42">
        <v>529.24012483164188</v>
      </c>
      <c r="I104" s="43">
        <f t="shared" si="2"/>
        <v>741.02094984721145</v>
      </c>
    </row>
    <row r="105" spans="1:9" x14ac:dyDescent="0.3">
      <c r="A105" s="13">
        <v>6</v>
      </c>
      <c r="B105" s="39">
        <v>503</v>
      </c>
      <c r="C105" s="7">
        <v>7</v>
      </c>
      <c r="D105" s="12" t="s">
        <v>266</v>
      </c>
      <c r="E105" s="40">
        <v>259301.49</v>
      </c>
      <c r="F105" s="41">
        <v>69322.05</v>
      </c>
      <c r="G105" s="41">
        <f t="shared" si="3"/>
        <v>189979.44</v>
      </c>
      <c r="H105" s="42">
        <v>372.29</v>
      </c>
      <c r="I105" s="43">
        <f t="shared" si="2"/>
        <v>510.29960514652555</v>
      </c>
    </row>
    <row r="106" spans="1:9" x14ac:dyDescent="0.3">
      <c r="A106" s="13">
        <v>7</v>
      </c>
      <c r="B106" s="39">
        <v>508</v>
      </c>
      <c r="C106" s="7">
        <v>9</v>
      </c>
      <c r="D106" s="12" t="s">
        <v>184</v>
      </c>
      <c r="E106" s="40">
        <v>137380.19</v>
      </c>
      <c r="F106" s="41">
        <v>0</v>
      </c>
      <c r="G106" s="41">
        <f t="shared" si="3"/>
        <v>137380.19</v>
      </c>
      <c r="H106" s="42">
        <v>43.529627469109329</v>
      </c>
      <c r="I106" s="43">
        <f t="shared" si="2"/>
        <v>3156.0157526615967</v>
      </c>
    </row>
    <row r="107" spans="1:9" x14ac:dyDescent="0.3">
      <c r="A107" s="13">
        <v>7</v>
      </c>
      <c r="B107" s="39">
        <v>510</v>
      </c>
      <c r="C107" s="7">
        <v>7</v>
      </c>
      <c r="D107" s="12" t="s">
        <v>112</v>
      </c>
      <c r="E107" s="40">
        <v>519468.69</v>
      </c>
      <c r="F107" s="41">
        <v>41593.51</v>
      </c>
      <c r="G107" s="41">
        <f t="shared" si="3"/>
        <v>477875.18</v>
      </c>
      <c r="H107" s="42">
        <v>519.01249635663896</v>
      </c>
      <c r="I107" s="43">
        <f t="shared" si="2"/>
        <v>920.73925648146337</v>
      </c>
    </row>
    <row r="108" spans="1:9" x14ac:dyDescent="0.3">
      <c r="A108" s="13">
        <v>7</v>
      </c>
      <c r="B108" s="39">
        <v>512</v>
      </c>
      <c r="C108" s="7">
        <v>9</v>
      </c>
      <c r="D108" s="12" t="s">
        <v>185</v>
      </c>
      <c r="E108" s="40">
        <v>248859.88</v>
      </c>
      <c r="F108" s="41">
        <v>14461.329999999998</v>
      </c>
      <c r="G108" s="41">
        <f t="shared" si="3"/>
        <v>234398.55000000002</v>
      </c>
      <c r="H108" s="42">
        <v>193.25540113024249</v>
      </c>
      <c r="I108" s="43">
        <f t="shared" si="2"/>
        <v>1212.895208253608</v>
      </c>
    </row>
    <row r="109" spans="1:9" x14ac:dyDescent="0.3">
      <c r="A109" s="13">
        <v>7</v>
      </c>
      <c r="B109" s="39">
        <v>516</v>
      </c>
      <c r="C109" s="7">
        <v>9</v>
      </c>
      <c r="D109" s="12" t="s">
        <v>186</v>
      </c>
      <c r="E109" s="40">
        <v>291783.67999999999</v>
      </c>
      <c r="F109" s="41">
        <v>16.02</v>
      </c>
      <c r="G109" s="41">
        <f t="shared" si="3"/>
        <v>291767.65999999997</v>
      </c>
      <c r="H109" s="42">
        <v>306.54123468268568</v>
      </c>
      <c r="I109" s="43">
        <f t="shared" si="2"/>
        <v>951.80558759744508</v>
      </c>
    </row>
    <row r="110" spans="1:9" x14ac:dyDescent="0.3">
      <c r="A110" s="13">
        <v>7</v>
      </c>
      <c r="B110" s="39">
        <v>521</v>
      </c>
      <c r="C110" s="7">
        <v>9</v>
      </c>
      <c r="D110" s="12" t="s">
        <v>187</v>
      </c>
      <c r="E110" s="40">
        <v>342832.44</v>
      </c>
      <c r="F110" s="41">
        <v>429.75</v>
      </c>
      <c r="G110" s="41">
        <f t="shared" si="3"/>
        <v>342402.69</v>
      </c>
      <c r="H110" s="42">
        <v>134.68651111687728</v>
      </c>
      <c r="I110" s="43">
        <f t="shared" si="2"/>
        <v>2542.2196117536396</v>
      </c>
    </row>
    <row r="111" spans="1:9" x14ac:dyDescent="0.3">
      <c r="A111" s="13">
        <v>7</v>
      </c>
      <c r="B111" s="39">
        <v>522</v>
      </c>
      <c r="C111" s="7">
        <v>9</v>
      </c>
      <c r="D111" s="12" t="s">
        <v>188</v>
      </c>
      <c r="E111" s="40">
        <v>114132.28</v>
      </c>
      <c r="F111" s="41">
        <v>18</v>
      </c>
      <c r="G111" s="41">
        <f t="shared" si="3"/>
        <v>114114.28</v>
      </c>
      <c r="H111" s="42">
        <v>85.76942320309287</v>
      </c>
      <c r="I111" s="43">
        <f t="shared" si="2"/>
        <v>1330.4774095284461</v>
      </c>
    </row>
    <row r="112" spans="1:9" x14ac:dyDescent="0.3">
      <c r="A112" s="13">
        <v>7</v>
      </c>
      <c r="B112" s="39">
        <v>523</v>
      </c>
      <c r="C112" s="7">
        <v>9</v>
      </c>
      <c r="D112" s="12" t="s">
        <v>189</v>
      </c>
      <c r="E112" s="40">
        <v>415326.48</v>
      </c>
      <c r="F112" s="41">
        <v>1339.11</v>
      </c>
      <c r="G112" s="41">
        <f t="shared" si="3"/>
        <v>413987.37</v>
      </c>
      <c r="H112" s="42">
        <v>636.36086115645116</v>
      </c>
      <c r="I112" s="43">
        <f t="shared" si="2"/>
        <v>650.55441852232332</v>
      </c>
    </row>
    <row r="113" spans="1:9" x14ac:dyDescent="0.3">
      <c r="A113" s="13">
        <v>7</v>
      </c>
      <c r="B113" s="39">
        <v>524</v>
      </c>
      <c r="C113" s="7">
        <v>5</v>
      </c>
      <c r="D113" s="12" t="s">
        <v>234</v>
      </c>
      <c r="E113" s="40">
        <v>275808.19</v>
      </c>
      <c r="F113" s="41">
        <v>17687.95</v>
      </c>
      <c r="G113" s="41">
        <f t="shared" si="3"/>
        <v>258120.24</v>
      </c>
      <c r="H113" s="42">
        <v>521.27628266726799</v>
      </c>
      <c r="I113" s="43">
        <f t="shared" si="2"/>
        <v>495.16973739769935</v>
      </c>
    </row>
    <row r="114" spans="1:9" x14ac:dyDescent="0.3">
      <c r="A114" s="13">
        <v>7</v>
      </c>
      <c r="B114" s="39">
        <v>527</v>
      </c>
      <c r="C114" s="7">
        <v>9</v>
      </c>
      <c r="D114" s="12" t="s">
        <v>190</v>
      </c>
      <c r="E114" s="40">
        <v>147236.74</v>
      </c>
      <c r="F114" s="41">
        <v>0</v>
      </c>
      <c r="G114" s="41">
        <f t="shared" si="3"/>
        <v>147236.74</v>
      </c>
      <c r="H114" s="42">
        <v>139.82828932629033</v>
      </c>
      <c r="I114" s="43">
        <f t="shared" si="2"/>
        <v>1052.9824880888157</v>
      </c>
    </row>
    <row r="115" spans="1:9" x14ac:dyDescent="0.3">
      <c r="A115" s="13">
        <v>7</v>
      </c>
      <c r="B115" s="39">
        <v>531</v>
      </c>
      <c r="C115" s="7">
        <v>7</v>
      </c>
      <c r="D115" s="12" t="s">
        <v>113</v>
      </c>
      <c r="E115" s="40">
        <v>622586.96</v>
      </c>
      <c r="F115" s="41">
        <v>11689.38</v>
      </c>
      <c r="G115" s="41">
        <f t="shared" si="3"/>
        <v>610897.57999999996</v>
      </c>
      <c r="H115" s="42">
        <v>1874.19</v>
      </c>
      <c r="I115" s="43">
        <f t="shared" si="2"/>
        <v>325.95285429972409</v>
      </c>
    </row>
    <row r="116" spans="1:9" x14ac:dyDescent="0.3">
      <c r="A116" s="13">
        <v>7</v>
      </c>
      <c r="B116" s="39">
        <v>537</v>
      </c>
      <c r="C116" s="7">
        <v>8</v>
      </c>
      <c r="D116" s="12" t="s">
        <v>136</v>
      </c>
      <c r="E116" s="40">
        <v>10378.780000000001</v>
      </c>
      <c r="F116" s="41">
        <v>0</v>
      </c>
      <c r="G116" s="41">
        <f t="shared" si="3"/>
        <v>10378.780000000001</v>
      </c>
      <c r="H116" s="42">
        <v>11.846855238351052</v>
      </c>
      <c r="I116" s="43">
        <f t="shared" si="2"/>
        <v>876.07890796212757</v>
      </c>
    </row>
    <row r="117" spans="1:9" x14ac:dyDescent="0.3">
      <c r="A117" s="13">
        <v>7</v>
      </c>
      <c r="B117" s="39">
        <v>543</v>
      </c>
      <c r="C117" s="7">
        <v>9</v>
      </c>
      <c r="D117" s="12" t="s">
        <v>291</v>
      </c>
      <c r="E117" s="40">
        <v>70123.34</v>
      </c>
      <c r="F117" s="41">
        <v>0</v>
      </c>
      <c r="G117" s="41">
        <f t="shared" si="3"/>
        <v>70123.34</v>
      </c>
      <c r="H117" s="42">
        <v>82.698395262317163</v>
      </c>
      <c r="I117" s="43">
        <f t="shared" si="2"/>
        <v>847.94075843395251</v>
      </c>
    </row>
    <row r="118" spans="1:9" x14ac:dyDescent="0.3">
      <c r="A118" s="13">
        <v>7</v>
      </c>
      <c r="B118" s="39">
        <v>545</v>
      </c>
      <c r="C118" s="7">
        <v>8</v>
      </c>
      <c r="D118" s="12" t="s">
        <v>137</v>
      </c>
      <c r="E118" s="40">
        <v>9315.41</v>
      </c>
      <c r="F118" s="41">
        <v>0</v>
      </c>
      <c r="G118" s="41">
        <f t="shared" si="3"/>
        <v>9315.41</v>
      </c>
      <c r="H118" s="42">
        <v>13.284389435241188</v>
      </c>
      <c r="I118" s="43">
        <f t="shared" si="2"/>
        <v>701.22981906024438</v>
      </c>
    </row>
    <row r="119" spans="1:9" x14ac:dyDescent="0.3">
      <c r="A119" s="13">
        <v>7</v>
      </c>
      <c r="B119" s="39">
        <v>547</v>
      </c>
      <c r="C119" s="7">
        <v>9</v>
      </c>
      <c r="D119" s="12" t="s">
        <v>191</v>
      </c>
      <c r="E119" s="40">
        <v>155772.91</v>
      </c>
      <c r="F119" s="41">
        <v>0</v>
      </c>
      <c r="G119" s="41">
        <f t="shared" si="3"/>
        <v>155772.91</v>
      </c>
      <c r="H119" s="42">
        <v>235.27583772559919</v>
      </c>
      <c r="I119" s="43">
        <f t="shared" si="2"/>
        <v>662.08630476401504</v>
      </c>
    </row>
    <row r="120" spans="1:9" x14ac:dyDescent="0.3">
      <c r="A120" s="13">
        <v>7</v>
      </c>
      <c r="B120" s="39">
        <v>550</v>
      </c>
      <c r="C120" s="7">
        <v>7</v>
      </c>
      <c r="D120" s="12" t="s">
        <v>267</v>
      </c>
      <c r="E120" s="40">
        <v>471412.32</v>
      </c>
      <c r="F120" s="41">
        <v>0</v>
      </c>
      <c r="G120" s="41">
        <f t="shared" si="3"/>
        <v>471412.32</v>
      </c>
      <c r="H120" s="42">
        <v>308.13</v>
      </c>
      <c r="I120" s="43">
        <f t="shared" si="2"/>
        <v>1529.9137377081101</v>
      </c>
    </row>
    <row r="121" spans="1:9" x14ac:dyDescent="0.3">
      <c r="A121" s="13">
        <v>7</v>
      </c>
      <c r="B121" s="39">
        <v>551</v>
      </c>
      <c r="C121" s="7">
        <v>7</v>
      </c>
      <c r="D121" s="12" t="s">
        <v>268</v>
      </c>
      <c r="E121" s="40">
        <v>245009.89</v>
      </c>
      <c r="F121" s="41">
        <v>0</v>
      </c>
      <c r="G121" s="41">
        <f t="shared" si="3"/>
        <v>245009.89</v>
      </c>
      <c r="H121" s="42">
        <v>169.4680961375484</v>
      </c>
      <c r="I121" s="43">
        <f t="shared" si="2"/>
        <v>1445.7582021877338</v>
      </c>
    </row>
    <row r="122" spans="1:9" x14ac:dyDescent="0.3">
      <c r="A122" s="13">
        <v>7</v>
      </c>
      <c r="B122" s="39">
        <v>552</v>
      </c>
      <c r="C122" s="7">
        <v>9</v>
      </c>
      <c r="D122" s="12" t="s">
        <v>192</v>
      </c>
      <c r="E122" s="40">
        <v>161974.39000000001</v>
      </c>
      <c r="F122" s="41">
        <v>0</v>
      </c>
      <c r="G122" s="41">
        <f t="shared" si="3"/>
        <v>161974.39000000001</v>
      </c>
      <c r="H122" s="42">
        <v>135.22</v>
      </c>
      <c r="I122" s="43">
        <f t="shared" si="2"/>
        <v>1197.8582310309127</v>
      </c>
    </row>
    <row r="123" spans="1:9" x14ac:dyDescent="0.3">
      <c r="A123" s="13">
        <v>7</v>
      </c>
      <c r="B123" s="39">
        <v>555</v>
      </c>
      <c r="C123" s="7">
        <v>7</v>
      </c>
      <c r="D123" s="12" t="s">
        <v>269</v>
      </c>
      <c r="E123" s="40">
        <v>702848.75</v>
      </c>
      <c r="F123" s="41">
        <v>331.8</v>
      </c>
      <c r="G123" s="41">
        <f t="shared" si="3"/>
        <v>702516.95</v>
      </c>
      <c r="H123" s="42">
        <v>704.96610721467391</v>
      </c>
      <c r="I123" s="43">
        <f t="shared" si="2"/>
        <v>996.52585111594851</v>
      </c>
    </row>
    <row r="124" spans="1:9" x14ac:dyDescent="0.3">
      <c r="A124" s="13">
        <v>7</v>
      </c>
      <c r="B124" s="39">
        <v>556</v>
      </c>
      <c r="C124" s="7">
        <v>7</v>
      </c>
      <c r="D124" s="12" t="s">
        <v>270</v>
      </c>
      <c r="E124" s="40">
        <v>245385.33</v>
      </c>
      <c r="F124" s="41">
        <v>16230.57</v>
      </c>
      <c r="G124" s="41">
        <f t="shared" si="3"/>
        <v>229154.75999999998</v>
      </c>
      <c r="H124" s="42">
        <v>363.4605439735771</v>
      </c>
      <c r="I124" s="43">
        <f t="shared" si="2"/>
        <v>630.48042985556935</v>
      </c>
    </row>
    <row r="125" spans="1:9" x14ac:dyDescent="0.3">
      <c r="A125" s="13">
        <v>7</v>
      </c>
      <c r="B125" s="39">
        <v>558</v>
      </c>
      <c r="C125" s="7">
        <v>7</v>
      </c>
      <c r="D125" s="12" t="s">
        <v>271</v>
      </c>
      <c r="E125" s="40">
        <v>400298.75</v>
      </c>
      <c r="F125" s="41">
        <v>0</v>
      </c>
      <c r="G125" s="41">
        <f t="shared" si="3"/>
        <v>400298.75</v>
      </c>
      <c r="H125" s="42">
        <v>421.45934160974099</v>
      </c>
      <c r="I125" s="43">
        <f t="shared" si="2"/>
        <v>949.79209256836191</v>
      </c>
    </row>
    <row r="126" spans="1:9" x14ac:dyDescent="0.3">
      <c r="A126" s="13">
        <v>7</v>
      </c>
      <c r="B126" s="39">
        <v>562</v>
      </c>
      <c r="C126" s="7">
        <v>6</v>
      </c>
      <c r="D126" s="12" t="s">
        <v>241</v>
      </c>
      <c r="E126" s="40">
        <v>39061.46</v>
      </c>
      <c r="F126" s="41">
        <v>0</v>
      </c>
      <c r="G126" s="41">
        <f t="shared" si="3"/>
        <v>39061.46</v>
      </c>
      <c r="H126" s="42">
        <v>27.028749556405973</v>
      </c>
      <c r="I126" s="43">
        <f t="shared" si="2"/>
        <v>1445.1819133727629</v>
      </c>
    </row>
    <row r="127" spans="1:9" x14ac:dyDescent="0.3">
      <c r="A127" s="13">
        <v>7</v>
      </c>
      <c r="B127" s="39">
        <v>565</v>
      </c>
      <c r="C127" s="7">
        <v>5</v>
      </c>
      <c r="D127" s="12" t="s">
        <v>235</v>
      </c>
      <c r="E127" s="40">
        <v>278883.09000000003</v>
      </c>
      <c r="F127" s="41">
        <v>16633.559999999998</v>
      </c>
      <c r="G127" s="41">
        <f t="shared" si="3"/>
        <v>262249.53000000003</v>
      </c>
      <c r="H127" s="42">
        <v>465.13789190988808</v>
      </c>
      <c r="I127" s="43">
        <f t="shared" si="2"/>
        <v>563.81029058541219</v>
      </c>
    </row>
    <row r="128" spans="1:9" x14ac:dyDescent="0.3">
      <c r="A128" s="13">
        <v>7</v>
      </c>
      <c r="B128" s="39">
        <v>567</v>
      </c>
      <c r="C128" s="7">
        <v>9</v>
      </c>
      <c r="D128" s="12" t="s">
        <v>193</v>
      </c>
      <c r="E128" s="40">
        <v>261186.73</v>
      </c>
      <c r="F128" s="41">
        <v>0</v>
      </c>
      <c r="G128" s="41">
        <f t="shared" si="3"/>
        <v>261186.73</v>
      </c>
      <c r="H128" s="42">
        <v>404.55967218670105</v>
      </c>
      <c r="I128" s="43">
        <f t="shared" si="2"/>
        <v>645.60742940157525</v>
      </c>
    </row>
    <row r="129" spans="1:9" x14ac:dyDescent="0.3">
      <c r="A129" s="13">
        <v>7</v>
      </c>
      <c r="B129" s="39">
        <v>600</v>
      </c>
      <c r="C129" s="7">
        <v>7</v>
      </c>
      <c r="D129" s="12" t="s">
        <v>272</v>
      </c>
      <c r="E129" s="40">
        <v>313872.88</v>
      </c>
      <c r="F129" s="41">
        <v>0</v>
      </c>
      <c r="G129" s="41">
        <f t="shared" si="3"/>
        <v>313872.88</v>
      </c>
      <c r="H129" s="42">
        <v>708.99</v>
      </c>
      <c r="I129" s="43">
        <f t="shared" si="2"/>
        <v>442.70424124458737</v>
      </c>
    </row>
    <row r="130" spans="1:9" x14ac:dyDescent="0.3">
      <c r="A130" s="13">
        <v>7</v>
      </c>
      <c r="B130" s="39">
        <v>601</v>
      </c>
      <c r="C130" s="7">
        <v>4</v>
      </c>
      <c r="D130" s="12" t="s">
        <v>45</v>
      </c>
      <c r="E130" s="40">
        <v>3312343.35</v>
      </c>
      <c r="F130" s="41">
        <v>1001311.06</v>
      </c>
      <c r="G130" s="41">
        <f t="shared" si="3"/>
        <v>2311032.29</v>
      </c>
      <c r="H130" s="42">
        <v>5412.3700000000008</v>
      </c>
      <c r="I130" s="43">
        <f t="shared" si="2"/>
        <v>426.99081733140929</v>
      </c>
    </row>
    <row r="131" spans="1:9" x14ac:dyDescent="0.3">
      <c r="A131" s="13">
        <v>7</v>
      </c>
      <c r="B131" s="39">
        <v>603</v>
      </c>
      <c r="C131" s="7">
        <v>6</v>
      </c>
      <c r="D131" s="12" t="s">
        <v>61</v>
      </c>
      <c r="E131" s="40">
        <v>98144.56</v>
      </c>
      <c r="F131" s="41">
        <v>0</v>
      </c>
      <c r="G131" s="41">
        <f t="shared" si="3"/>
        <v>98144.56</v>
      </c>
      <c r="H131" s="42">
        <v>102.0991281586101</v>
      </c>
      <c r="I131" s="43">
        <f t="shared" si="2"/>
        <v>961.26736603992629</v>
      </c>
    </row>
    <row r="132" spans="1:9" x14ac:dyDescent="0.3">
      <c r="A132" s="13">
        <v>7</v>
      </c>
      <c r="B132" s="39">
        <v>604</v>
      </c>
      <c r="C132" s="7">
        <v>7</v>
      </c>
      <c r="D132" s="12" t="s">
        <v>114</v>
      </c>
      <c r="E132" s="40">
        <v>237946.55</v>
      </c>
      <c r="F132" s="41">
        <v>490</v>
      </c>
      <c r="G132" s="41">
        <f t="shared" si="3"/>
        <v>237456.55</v>
      </c>
      <c r="H132" s="42">
        <v>498.49234448912694</v>
      </c>
      <c r="I132" s="43">
        <f t="shared" si="2"/>
        <v>476.34944172182639</v>
      </c>
    </row>
    <row r="133" spans="1:9" x14ac:dyDescent="0.3">
      <c r="A133" s="13">
        <v>7</v>
      </c>
      <c r="B133" s="39">
        <v>605</v>
      </c>
      <c r="C133" s="7">
        <v>8</v>
      </c>
      <c r="D133" s="12" t="s">
        <v>139</v>
      </c>
      <c r="E133" s="40">
        <v>10474.06</v>
      </c>
      <c r="F133" s="41">
        <v>0</v>
      </c>
      <c r="G133" s="41">
        <f t="shared" si="3"/>
        <v>10474.06</v>
      </c>
      <c r="H133" s="42">
        <v>12.671726311369493</v>
      </c>
      <c r="I133" s="43">
        <f t="shared" ref="I133:I196" si="4">IFERROR(G133/H133,0)</f>
        <v>826.56930418409729</v>
      </c>
    </row>
    <row r="134" spans="1:9" x14ac:dyDescent="0.3">
      <c r="A134" s="13">
        <v>7</v>
      </c>
      <c r="B134" s="39">
        <v>607</v>
      </c>
      <c r="C134" s="7">
        <v>8</v>
      </c>
      <c r="D134" s="12" t="s">
        <v>140</v>
      </c>
      <c r="E134" s="40">
        <v>15679</v>
      </c>
      <c r="F134" s="41">
        <v>0</v>
      </c>
      <c r="G134" s="41">
        <f t="shared" ref="G134:G197" si="5">E134-F134</f>
        <v>15679</v>
      </c>
      <c r="H134" s="42">
        <v>19.000478509528218</v>
      </c>
      <c r="I134" s="43">
        <f t="shared" si="4"/>
        <v>825.1897441497282</v>
      </c>
    </row>
    <row r="135" spans="1:9" x14ac:dyDescent="0.3">
      <c r="A135" s="13">
        <v>7</v>
      </c>
      <c r="B135" s="39">
        <v>610</v>
      </c>
      <c r="C135" s="7">
        <v>8</v>
      </c>
      <c r="D135" s="12" t="s">
        <v>281</v>
      </c>
      <c r="E135" s="40">
        <v>49648</v>
      </c>
      <c r="F135" s="41">
        <v>0</v>
      </c>
      <c r="G135" s="41">
        <f t="shared" si="5"/>
        <v>49648</v>
      </c>
      <c r="H135" s="42">
        <v>56.849114366530806</v>
      </c>
      <c r="I135" s="43">
        <f t="shared" si="4"/>
        <v>873.32934827969154</v>
      </c>
    </row>
    <row r="136" spans="1:9" x14ac:dyDescent="0.3">
      <c r="A136" s="13">
        <v>7</v>
      </c>
      <c r="B136" s="39">
        <v>611</v>
      </c>
      <c r="C136" s="7">
        <v>8</v>
      </c>
      <c r="D136" s="12" t="s">
        <v>141</v>
      </c>
      <c r="E136" s="40">
        <v>28586.57</v>
      </c>
      <c r="F136" s="41">
        <v>0</v>
      </c>
      <c r="G136" s="41">
        <f t="shared" si="5"/>
        <v>28586.57</v>
      </c>
      <c r="H136" s="42">
        <v>14.442605687190882</v>
      </c>
      <c r="I136" s="43">
        <f t="shared" si="4"/>
        <v>1979.3221956723066</v>
      </c>
    </row>
    <row r="137" spans="1:9" x14ac:dyDescent="0.3">
      <c r="A137" s="13">
        <v>7</v>
      </c>
      <c r="B137" s="39">
        <v>612</v>
      </c>
      <c r="C137" s="7">
        <v>7</v>
      </c>
      <c r="D137" s="12" t="s">
        <v>273</v>
      </c>
      <c r="E137" s="40">
        <v>377644.54</v>
      </c>
      <c r="F137" s="41">
        <v>11769.55</v>
      </c>
      <c r="G137" s="41">
        <f t="shared" si="5"/>
        <v>365874.99</v>
      </c>
      <c r="H137" s="42">
        <v>453.86397505581891</v>
      </c>
      <c r="I137" s="43">
        <f t="shared" si="4"/>
        <v>806.13357769803713</v>
      </c>
    </row>
    <row r="138" spans="1:9" x14ac:dyDescent="0.3">
      <c r="A138" s="13">
        <v>7</v>
      </c>
      <c r="B138" s="39">
        <v>613</v>
      </c>
      <c r="C138" s="7">
        <v>5</v>
      </c>
      <c r="D138" s="12" t="s">
        <v>236</v>
      </c>
      <c r="E138" s="40">
        <v>103983.35</v>
      </c>
      <c r="F138" s="41">
        <v>0</v>
      </c>
      <c r="G138" s="41">
        <f t="shared" si="5"/>
        <v>103983.35</v>
      </c>
      <c r="H138" s="42">
        <v>163.01016309637433</v>
      </c>
      <c r="I138" s="43">
        <f t="shared" si="4"/>
        <v>637.89488964883321</v>
      </c>
    </row>
    <row r="139" spans="1:9" x14ac:dyDescent="0.3">
      <c r="A139" s="13">
        <v>7</v>
      </c>
      <c r="B139" s="39">
        <v>616</v>
      </c>
      <c r="C139" s="7">
        <v>8</v>
      </c>
      <c r="D139" s="12" t="s">
        <v>142</v>
      </c>
      <c r="E139" s="40">
        <v>194901.43</v>
      </c>
      <c r="F139" s="41">
        <v>0</v>
      </c>
      <c r="G139" s="41">
        <f t="shared" si="5"/>
        <v>194901.43</v>
      </c>
      <c r="H139" s="42">
        <v>180.31</v>
      </c>
      <c r="I139" s="43">
        <f t="shared" si="4"/>
        <v>1080.9241306638567</v>
      </c>
    </row>
    <row r="140" spans="1:9" x14ac:dyDescent="0.3">
      <c r="A140" s="13">
        <v>7</v>
      </c>
      <c r="B140" s="39">
        <v>618</v>
      </c>
      <c r="C140" s="7">
        <v>6</v>
      </c>
      <c r="D140" s="12" t="s">
        <v>62</v>
      </c>
      <c r="E140" s="40">
        <v>15334.76</v>
      </c>
      <c r="F140" s="41">
        <v>0</v>
      </c>
      <c r="G140" s="41">
        <f t="shared" si="5"/>
        <v>15334.76</v>
      </c>
      <c r="H140" s="42">
        <v>20.91808745945508</v>
      </c>
      <c r="I140" s="43">
        <f t="shared" si="4"/>
        <v>733.08614039036399</v>
      </c>
    </row>
    <row r="141" spans="1:9" x14ac:dyDescent="0.3">
      <c r="A141" s="13">
        <v>7</v>
      </c>
      <c r="B141" s="39">
        <v>620</v>
      </c>
      <c r="C141" s="7">
        <v>6</v>
      </c>
      <c r="D141" s="12" t="s">
        <v>63</v>
      </c>
      <c r="E141" s="40">
        <v>149105.72</v>
      </c>
      <c r="F141" s="41">
        <v>0</v>
      </c>
      <c r="G141" s="41">
        <f t="shared" si="5"/>
        <v>149105.72</v>
      </c>
      <c r="H141" s="42">
        <v>217.13044977838732</v>
      </c>
      <c r="I141" s="43">
        <f t="shared" si="4"/>
        <v>686.71031701073582</v>
      </c>
    </row>
    <row r="142" spans="1:9" x14ac:dyDescent="0.3">
      <c r="A142" s="13">
        <v>7</v>
      </c>
      <c r="B142" s="39">
        <v>622</v>
      </c>
      <c r="C142" s="7">
        <v>6</v>
      </c>
      <c r="D142" s="12" t="s">
        <v>64</v>
      </c>
      <c r="E142" s="40">
        <v>110559.72</v>
      </c>
      <c r="F142" s="41">
        <v>48</v>
      </c>
      <c r="G142" s="41">
        <f t="shared" si="5"/>
        <v>110511.72</v>
      </c>
      <c r="H142" s="42">
        <v>121.45476787490654</v>
      </c>
      <c r="I142" s="43">
        <f t="shared" si="4"/>
        <v>909.90021992238769</v>
      </c>
    </row>
    <row r="143" spans="1:9" x14ac:dyDescent="0.3">
      <c r="A143" s="13">
        <v>7</v>
      </c>
      <c r="B143" s="39">
        <v>623</v>
      </c>
      <c r="C143" s="7">
        <v>6</v>
      </c>
      <c r="D143" s="12" t="s">
        <v>65</v>
      </c>
      <c r="E143" s="40">
        <v>81786.11</v>
      </c>
      <c r="F143" s="41">
        <v>0</v>
      </c>
      <c r="G143" s="41">
        <f t="shared" si="5"/>
        <v>81786.11</v>
      </c>
      <c r="H143" s="42">
        <v>250.85033656810455</v>
      </c>
      <c r="I143" s="43">
        <f t="shared" si="4"/>
        <v>326.03548043394989</v>
      </c>
    </row>
    <row r="144" spans="1:9" x14ac:dyDescent="0.3">
      <c r="A144" s="13">
        <v>7</v>
      </c>
      <c r="B144" s="39">
        <v>626</v>
      </c>
      <c r="C144" s="7">
        <v>6</v>
      </c>
      <c r="D144" s="12" t="s">
        <v>66</v>
      </c>
      <c r="E144" s="40">
        <v>18524.8</v>
      </c>
      <c r="F144" s="41">
        <v>0</v>
      </c>
      <c r="G144" s="41">
        <f t="shared" si="5"/>
        <v>18524.8</v>
      </c>
      <c r="H144" s="42">
        <v>23.585494585157402</v>
      </c>
      <c r="I144" s="43">
        <f t="shared" si="4"/>
        <v>785.43190744271476</v>
      </c>
    </row>
    <row r="145" spans="1:9" x14ac:dyDescent="0.3">
      <c r="A145" s="13">
        <v>7</v>
      </c>
      <c r="B145" s="39">
        <v>627</v>
      </c>
      <c r="C145" s="7">
        <v>6</v>
      </c>
      <c r="D145" s="12" t="s">
        <v>67</v>
      </c>
      <c r="E145" s="40">
        <v>90592.33</v>
      </c>
      <c r="F145" s="41">
        <v>0</v>
      </c>
      <c r="G145" s="41">
        <f t="shared" si="5"/>
        <v>90592.33</v>
      </c>
      <c r="H145" s="42">
        <v>172.82867814131154</v>
      </c>
      <c r="I145" s="43">
        <f t="shared" si="4"/>
        <v>524.17417626678912</v>
      </c>
    </row>
    <row r="146" spans="1:9" x14ac:dyDescent="0.3">
      <c r="A146" s="13">
        <v>7</v>
      </c>
      <c r="B146" s="39">
        <v>629</v>
      </c>
      <c r="C146" s="7">
        <v>9</v>
      </c>
      <c r="D146" s="12" t="s">
        <v>194</v>
      </c>
      <c r="E146" s="40">
        <v>167927.45</v>
      </c>
      <c r="F146" s="41">
        <v>45928.1</v>
      </c>
      <c r="G146" s="41">
        <f t="shared" si="5"/>
        <v>121999.35</v>
      </c>
      <c r="H146" s="42">
        <v>217.32999999999998</v>
      </c>
      <c r="I146" s="43">
        <f t="shared" si="4"/>
        <v>561.35531219803988</v>
      </c>
    </row>
    <row r="147" spans="1:9" x14ac:dyDescent="0.3">
      <c r="A147" s="13">
        <v>7</v>
      </c>
      <c r="B147" s="39">
        <v>630</v>
      </c>
      <c r="C147" s="7">
        <v>9</v>
      </c>
      <c r="D147" s="12" t="s">
        <v>195</v>
      </c>
      <c r="E147" s="40">
        <v>265694.17</v>
      </c>
      <c r="F147" s="41">
        <v>21427.5</v>
      </c>
      <c r="G147" s="41">
        <f t="shared" si="5"/>
        <v>244266.66999999998</v>
      </c>
      <c r="H147" s="42">
        <v>144.18914900219184</v>
      </c>
      <c r="I147" s="43">
        <f t="shared" si="4"/>
        <v>1694.0710982092478</v>
      </c>
    </row>
    <row r="148" spans="1:9" x14ac:dyDescent="0.3">
      <c r="A148" s="13">
        <v>7</v>
      </c>
      <c r="B148" s="39">
        <v>634</v>
      </c>
      <c r="C148" s="7">
        <v>6</v>
      </c>
      <c r="D148" s="12" t="s">
        <v>68</v>
      </c>
      <c r="E148" s="40">
        <v>654980.53</v>
      </c>
      <c r="F148" s="41">
        <v>0</v>
      </c>
      <c r="G148" s="41">
        <f t="shared" si="5"/>
        <v>654980.53</v>
      </c>
      <c r="H148" s="42">
        <v>582.03898446234814</v>
      </c>
      <c r="I148" s="43">
        <f t="shared" si="4"/>
        <v>1125.3207216094481</v>
      </c>
    </row>
    <row r="149" spans="1:9" x14ac:dyDescent="0.3">
      <c r="A149" s="13">
        <v>7</v>
      </c>
      <c r="B149" s="39">
        <v>635</v>
      </c>
      <c r="C149" s="7">
        <v>7</v>
      </c>
      <c r="D149" s="12" t="s">
        <v>115</v>
      </c>
      <c r="E149" s="40">
        <v>37987.919999999998</v>
      </c>
      <c r="F149" s="41">
        <v>0</v>
      </c>
      <c r="G149" s="41">
        <f t="shared" si="5"/>
        <v>37987.919999999998</v>
      </c>
      <c r="H149" s="42">
        <v>60.46</v>
      </c>
      <c r="I149" s="43">
        <f t="shared" si="4"/>
        <v>628.31491895468071</v>
      </c>
    </row>
    <row r="150" spans="1:9" x14ac:dyDescent="0.3">
      <c r="A150" s="13">
        <v>7</v>
      </c>
      <c r="B150" s="39">
        <v>636</v>
      </c>
      <c r="C150" s="7">
        <v>6</v>
      </c>
      <c r="D150" s="12" t="s">
        <v>242</v>
      </c>
      <c r="E150" s="40">
        <v>81810.84</v>
      </c>
      <c r="F150" s="41">
        <v>76644</v>
      </c>
      <c r="G150" s="41">
        <f t="shared" si="5"/>
        <v>5166.8399999999965</v>
      </c>
      <c r="H150" s="42">
        <v>36.387293915419555</v>
      </c>
      <c r="I150" s="43">
        <f t="shared" si="4"/>
        <v>141.99572004475127</v>
      </c>
    </row>
    <row r="151" spans="1:9" x14ac:dyDescent="0.3">
      <c r="A151" s="13">
        <v>7</v>
      </c>
      <c r="B151" s="39">
        <v>638</v>
      </c>
      <c r="C151" s="7">
        <v>8</v>
      </c>
      <c r="D151" s="12" t="s">
        <v>144</v>
      </c>
      <c r="E151" s="40">
        <v>18897.990000000002</v>
      </c>
      <c r="F151" s="41">
        <v>0</v>
      </c>
      <c r="G151" s="41">
        <f t="shared" si="5"/>
        <v>18897.990000000002</v>
      </c>
      <c r="H151" s="42">
        <v>14.741014951441617</v>
      </c>
      <c r="I151" s="43">
        <f t="shared" si="4"/>
        <v>1282.0005991617184</v>
      </c>
    </row>
    <row r="152" spans="1:9" x14ac:dyDescent="0.3">
      <c r="A152" s="13">
        <v>7</v>
      </c>
      <c r="B152" s="39">
        <v>639</v>
      </c>
      <c r="C152" s="7">
        <v>8</v>
      </c>
      <c r="D152" s="12" t="s">
        <v>145</v>
      </c>
      <c r="E152" s="40">
        <v>39204.06</v>
      </c>
      <c r="F152" s="41">
        <v>0</v>
      </c>
      <c r="G152" s="41">
        <f t="shared" si="5"/>
        <v>39204.06</v>
      </c>
      <c r="H152" s="42">
        <v>7.0282668016038246</v>
      </c>
      <c r="I152" s="43">
        <f t="shared" si="4"/>
        <v>5578.0551744355771</v>
      </c>
    </row>
    <row r="153" spans="1:9" x14ac:dyDescent="0.3">
      <c r="A153" s="13">
        <v>7</v>
      </c>
      <c r="B153" s="39">
        <v>641</v>
      </c>
      <c r="C153" s="7">
        <v>6</v>
      </c>
      <c r="D153" s="12" t="s">
        <v>243</v>
      </c>
      <c r="E153" s="40">
        <v>34323.339999999997</v>
      </c>
      <c r="F153" s="41">
        <v>0</v>
      </c>
      <c r="G153" s="41">
        <f t="shared" si="5"/>
        <v>34323.339999999997</v>
      </c>
      <c r="H153" s="42">
        <v>14.80235467453889</v>
      </c>
      <c r="I153" s="43">
        <f t="shared" si="4"/>
        <v>2318.7756782398005</v>
      </c>
    </row>
    <row r="154" spans="1:9" x14ac:dyDescent="0.3">
      <c r="A154" s="13">
        <v>7</v>
      </c>
      <c r="B154" s="39">
        <v>642</v>
      </c>
      <c r="C154" s="7">
        <v>7</v>
      </c>
      <c r="D154" s="12" t="s">
        <v>116</v>
      </c>
      <c r="E154" s="40">
        <v>78515.11</v>
      </c>
      <c r="F154" s="41">
        <v>0</v>
      </c>
      <c r="G154" s="41">
        <f t="shared" si="5"/>
        <v>78515.11</v>
      </c>
      <c r="H154" s="42">
        <v>99.389853341196087</v>
      </c>
      <c r="I154" s="43">
        <f t="shared" si="4"/>
        <v>789.97108216333675</v>
      </c>
    </row>
    <row r="155" spans="1:9" x14ac:dyDescent="0.3">
      <c r="A155" s="13">
        <v>7</v>
      </c>
      <c r="B155" s="39">
        <v>643</v>
      </c>
      <c r="C155" s="7">
        <v>7</v>
      </c>
      <c r="D155" s="12" t="s">
        <v>117</v>
      </c>
      <c r="E155" s="40">
        <v>39691.96</v>
      </c>
      <c r="F155" s="41">
        <v>0</v>
      </c>
      <c r="G155" s="41">
        <f t="shared" si="5"/>
        <v>39691.96</v>
      </c>
      <c r="H155" s="42">
        <v>6.6158716209853736</v>
      </c>
      <c r="I155" s="43">
        <f t="shared" si="4"/>
        <v>5999.505775489677</v>
      </c>
    </row>
    <row r="156" spans="1:9" x14ac:dyDescent="0.3">
      <c r="A156" s="13">
        <v>7</v>
      </c>
      <c r="B156" s="39">
        <v>644</v>
      </c>
      <c r="C156" s="7">
        <v>6</v>
      </c>
      <c r="D156" s="12" t="s">
        <v>69</v>
      </c>
      <c r="E156" s="40">
        <v>21552.47</v>
      </c>
      <c r="F156" s="41">
        <v>0</v>
      </c>
      <c r="G156" s="41">
        <f t="shared" si="5"/>
        <v>21552.47</v>
      </c>
      <c r="H156" s="42">
        <v>8.5901038686268958</v>
      </c>
      <c r="I156" s="43">
        <f t="shared" si="4"/>
        <v>2508.9882881061253</v>
      </c>
    </row>
    <row r="157" spans="1:9" x14ac:dyDescent="0.3">
      <c r="A157" s="13">
        <v>7</v>
      </c>
      <c r="B157" s="39">
        <v>645</v>
      </c>
      <c r="C157" s="7">
        <v>8</v>
      </c>
      <c r="D157" s="12" t="s">
        <v>282</v>
      </c>
      <c r="E157" s="40">
        <v>10787.41</v>
      </c>
      <c r="F157" s="41">
        <v>0</v>
      </c>
      <c r="G157" s="41">
        <f t="shared" si="5"/>
        <v>10787.41</v>
      </c>
      <c r="H157" s="42">
        <v>13.645927492434376</v>
      </c>
      <c r="I157" s="43">
        <f t="shared" si="4"/>
        <v>790.52230095614925</v>
      </c>
    </row>
    <row r="158" spans="1:9" x14ac:dyDescent="0.3">
      <c r="A158" s="13">
        <v>7</v>
      </c>
      <c r="B158" s="39">
        <v>646</v>
      </c>
      <c r="C158" s="7">
        <v>6</v>
      </c>
      <c r="D158" s="12" t="s">
        <v>70</v>
      </c>
      <c r="E158" s="40">
        <v>99033.19</v>
      </c>
      <c r="F158" s="41">
        <v>0</v>
      </c>
      <c r="G158" s="41">
        <f t="shared" si="5"/>
        <v>99033.19</v>
      </c>
      <c r="H158" s="42">
        <v>6.7909644373500937</v>
      </c>
      <c r="I158" s="43">
        <f t="shared" si="4"/>
        <v>14583.081816084992</v>
      </c>
    </row>
    <row r="159" spans="1:9" x14ac:dyDescent="0.3">
      <c r="A159" s="13">
        <v>7</v>
      </c>
      <c r="B159" s="39">
        <v>694</v>
      </c>
      <c r="C159" s="7">
        <v>6</v>
      </c>
      <c r="D159" s="12" t="s">
        <v>71</v>
      </c>
      <c r="E159" s="40">
        <v>90330.48</v>
      </c>
      <c r="F159" s="41">
        <v>0</v>
      </c>
      <c r="G159" s="41">
        <f t="shared" si="5"/>
        <v>90330.48</v>
      </c>
      <c r="H159" s="42">
        <v>23.31</v>
      </c>
      <c r="I159" s="43">
        <f t="shared" si="4"/>
        <v>3875.1814671814673</v>
      </c>
    </row>
    <row r="160" spans="1:9" x14ac:dyDescent="0.3">
      <c r="A160" s="13">
        <v>7</v>
      </c>
      <c r="B160" s="39">
        <v>695</v>
      </c>
      <c r="C160" s="7">
        <v>9</v>
      </c>
      <c r="D160" s="12" t="s">
        <v>292</v>
      </c>
      <c r="E160" s="40">
        <v>13337.48</v>
      </c>
      <c r="F160" s="41">
        <v>0</v>
      </c>
      <c r="G160" s="41">
        <f t="shared" si="5"/>
        <v>13337.48</v>
      </c>
      <c r="H160" s="42">
        <v>25.101680066854268</v>
      </c>
      <c r="I160" s="43">
        <f t="shared" si="4"/>
        <v>531.33814009571381</v>
      </c>
    </row>
    <row r="161" spans="1:9" x14ac:dyDescent="0.3">
      <c r="A161" s="13">
        <v>7</v>
      </c>
      <c r="B161" s="39">
        <v>696</v>
      </c>
      <c r="C161" s="7">
        <v>5</v>
      </c>
      <c r="D161" s="12" t="s">
        <v>237</v>
      </c>
      <c r="E161" s="40">
        <v>119025.41</v>
      </c>
      <c r="F161" s="41">
        <v>209.12</v>
      </c>
      <c r="G161" s="41">
        <f t="shared" si="5"/>
        <v>118816.29000000001</v>
      </c>
      <c r="H161" s="42">
        <v>298.5</v>
      </c>
      <c r="I161" s="43">
        <f t="shared" si="4"/>
        <v>398.04452261306534</v>
      </c>
    </row>
    <row r="162" spans="1:9" x14ac:dyDescent="0.3">
      <c r="A162" s="13">
        <v>7</v>
      </c>
      <c r="B162" s="39">
        <v>706</v>
      </c>
      <c r="C162" s="7">
        <v>6</v>
      </c>
      <c r="D162" s="12" t="s">
        <v>72</v>
      </c>
      <c r="E162" s="40">
        <v>65903.27</v>
      </c>
      <c r="F162" s="41">
        <v>0</v>
      </c>
      <c r="G162" s="41">
        <f t="shared" si="5"/>
        <v>65903.27</v>
      </c>
      <c r="H162" s="42">
        <v>58.217409265534258</v>
      </c>
      <c r="I162" s="43">
        <f t="shared" si="4"/>
        <v>1132.0199718852125</v>
      </c>
    </row>
    <row r="163" spans="1:9" x14ac:dyDescent="0.3">
      <c r="A163" s="13">
        <v>7</v>
      </c>
      <c r="B163" s="39">
        <v>710</v>
      </c>
      <c r="C163" s="7">
        <v>6</v>
      </c>
      <c r="D163" s="12" t="s">
        <v>244</v>
      </c>
      <c r="E163" s="40">
        <v>183700.09</v>
      </c>
      <c r="F163" s="41">
        <v>0</v>
      </c>
      <c r="G163" s="41">
        <f t="shared" si="5"/>
        <v>183700.09</v>
      </c>
      <c r="H163" s="42">
        <v>67.05</v>
      </c>
      <c r="I163" s="43">
        <f t="shared" si="4"/>
        <v>2739.7478001491427</v>
      </c>
    </row>
    <row r="164" spans="1:9" x14ac:dyDescent="0.3">
      <c r="A164" s="13">
        <v>7</v>
      </c>
      <c r="B164" s="39">
        <v>711</v>
      </c>
      <c r="C164" s="7">
        <v>7</v>
      </c>
      <c r="D164" s="12" t="s">
        <v>118</v>
      </c>
      <c r="E164" s="40">
        <v>303071.08</v>
      </c>
      <c r="F164" s="41">
        <v>32865.360000000001</v>
      </c>
      <c r="G164" s="41">
        <f t="shared" si="5"/>
        <v>270205.72000000003</v>
      </c>
      <c r="H164" s="42">
        <v>479.83000000000004</v>
      </c>
      <c r="I164" s="43">
        <f t="shared" si="4"/>
        <v>563.12802450868014</v>
      </c>
    </row>
    <row r="165" spans="1:9" x14ac:dyDescent="0.3">
      <c r="A165" s="13">
        <v>7</v>
      </c>
      <c r="B165" s="39">
        <v>712</v>
      </c>
      <c r="C165" s="7">
        <v>7</v>
      </c>
      <c r="D165" s="12" t="s">
        <v>274</v>
      </c>
      <c r="E165" s="40">
        <v>440910.26</v>
      </c>
      <c r="F165" s="41">
        <v>0</v>
      </c>
      <c r="G165" s="41">
        <f t="shared" si="5"/>
        <v>440910.26</v>
      </c>
      <c r="H165" s="42">
        <v>678.64</v>
      </c>
      <c r="I165" s="43">
        <f t="shared" si="4"/>
        <v>649.69683484616291</v>
      </c>
    </row>
    <row r="166" spans="1:9" x14ac:dyDescent="0.3">
      <c r="A166" s="13">
        <v>7</v>
      </c>
      <c r="B166" s="39">
        <v>714</v>
      </c>
      <c r="C166" s="7">
        <v>8</v>
      </c>
      <c r="D166" s="12" t="s">
        <v>146</v>
      </c>
      <c r="E166" s="40">
        <v>89160.86</v>
      </c>
      <c r="F166" s="41">
        <v>0</v>
      </c>
      <c r="G166" s="41">
        <f t="shared" si="5"/>
        <v>89160.86</v>
      </c>
      <c r="H166" s="42">
        <v>53.909701908931218</v>
      </c>
      <c r="I166" s="43">
        <f t="shared" si="4"/>
        <v>1653.8926546212033</v>
      </c>
    </row>
    <row r="167" spans="1:9" x14ac:dyDescent="0.3">
      <c r="A167" s="13">
        <v>7</v>
      </c>
      <c r="B167" s="39">
        <v>718</v>
      </c>
      <c r="C167" s="7">
        <v>7</v>
      </c>
      <c r="D167" s="12" t="s">
        <v>119</v>
      </c>
      <c r="E167" s="40">
        <v>32435.759999999998</v>
      </c>
      <c r="F167" s="41">
        <v>0</v>
      </c>
      <c r="G167" s="41">
        <f t="shared" si="5"/>
        <v>32435.759999999998</v>
      </c>
      <c r="H167" s="42">
        <v>44.351042089793225</v>
      </c>
      <c r="I167" s="43">
        <f t="shared" si="4"/>
        <v>731.34155301989256</v>
      </c>
    </row>
    <row r="168" spans="1:9" x14ac:dyDescent="0.3">
      <c r="A168" s="13">
        <v>8</v>
      </c>
      <c r="B168" s="39">
        <v>731</v>
      </c>
      <c r="C168" s="7">
        <v>5</v>
      </c>
      <c r="D168" s="12" t="s">
        <v>238</v>
      </c>
      <c r="E168" s="40">
        <v>572177.31999999995</v>
      </c>
      <c r="F168" s="41">
        <v>0</v>
      </c>
      <c r="G168" s="41">
        <f t="shared" si="5"/>
        <v>572177.31999999995</v>
      </c>
      <c r="H168" s="42">
        <v>741.31104744107472</v>
      </c>
      <c r="I168" s="43">
        <f t="shared" si="4"/>
        <v>771.84512759535141</v>
      </c>
    </row>
    <row r="169" spans="1:9" x14ac:dyDescent="0.3">
      <c r="A169" s="13">
        <v>8</v>
      </c>
      <c r="B169" s="39">
        <v>732</v>
      </c>
      <c r="C169" s="7">
        <v>5</v>
      </c>
      <c r="D169" s="12" t="s">
        <v>239</v>
      </c>
      <c r="E169" s="40">
        <v>96611.83</v>
      </c>
      <c r="F169" s="41">
        <v>0</v>
      </c>
      <c r="G169" s="41">
        <f t="shared" si="5"/>
        <v>96611.83</v>
      </c>
      <c r="H169" s="42">
        <v>216.59265528507484</v>
      </c>
      <c r="I169" s="43">
        <f t="shared" si="4"/>
        <v>446.05312157442035</v>
      </c>
    </row>
    <row r="170" spans="1:9" x14ac:dyDescent="0.3">
      <c r="A170" s="13">
        <v>8</v>
      </c>
      <c r="B170" s="39">
        <v>736</v>
      </c>
      <c r="C170" s="7">
        <v>7</v>
      </c>
      <c r="D170" s="12" t="s">
        <v>120</v>
      </c>
      <c r="E170" s="40">
        <v>169238.52</v>
      </c>
      <c r="F170" s="41">
        <v>0</v>
      </c>
      <c r="G170" s="41">
        <f t="shared" si="5"/>
        <v>169238.52</v>
      </c>
      <c r="H170" s="42">
        <v>128.53568086978083</v>
      </c>
      <c r="I170" s="43">
        <f t="shared" si="4"/>
        <v>1316.6656826710639</v>
      </c>
    </row>
    <row r="171" spans="1:9" x14ac:dyDescent="0.3">
      <c r="A171" s="13">
        <v>8</v>
      </c>
      <c r="B171" s="39">
        <v>747</v>
      </c>
      <c r="C171" s="7">
        <v>6</v>
      </c>
      <c r="D171" s="12" t="s">
        <v>74</v>
      </c>
      <c r="E171" s="40">
        <v>45887.17</v>
      </c>
      <c r="F171" s="41">
        <v>0</v>
      </c>
      <c r="G171" s="41">
        <f t="shared" si="5"/>
        <v>45887.17</v>
      </c>
      <c r="H171" s="42">
        <v>35</v>
      </c>
      <c r="I171" s="43">
        <f t="shared" si="4"/>
        <v>1311.0619999999999</v>
      </c>
    </row>
    <row r="172" spans="1:9" x14ac:dyDescent="0.3">
      <c r="A172" s="13">
        <v>8</v>
      </c>
      <c r="B172" s="39">
        <v>749</v>
      </c>
      <c r="C172" s="7">
        <v>8</v>
      </c>
      <c r="D172" s="12" t="s">
        <v>147</v>
      </c>
      <c r="E172" s="40">
        <v>13380.73</v>
      </c>
      <c r="F172" s="41">
        <v>0</v>
      </c>
      <c r="G172" s="41">
        <f t="shared" si="5"/>
        <v>13380.73</v>
      </c>
      <c r="H172" s="42">
        <v>23.936469206960343</v>
      </c>
      <c r="I172" s="43">
        <f t="shared" si="4"/>
        <v>559.01018167328948</v>
      </c>
    </row>
    <row r="173" spans="1:9" x14ac:dyDescent="0.3">
      <c r="A173" s="13">
        <v>8</v>
      </c>
      <c r="B173" s="39">
        <v>754</v>
      </c>
      <c r="C173" s="7">
        <v>5</v>
      </c>
      <c r="D173" s="12" t="s">
        <v>53</v>
      </c>
      <c r="E173" s="40">
        <v>37739.360000000001</v>
      </c>
      <c r="F173" s="41">
        <v>0</v>
      </c>
      <c r="G173" s="41">
        <f t="shared" si="5"/>
        <v>37739.360000000001</v>
      </c>
      <c r="H173" s="42">
        <v>104.5553398350951</v>
      </c>
      <c r="I173" s="43">
        <f t="shared" si="4"/>
        <v>360.95105290196176</v>
      </c>
    </row>
    <row r="174" spans="1:9" x14ac:dyDescent="0.3">
      <c r="A174" s="13">
        <v>8</v>
      </c>
      <c r="B174" s="39">
        <v>757</v>
      </c>
      <c r="C174" s="7">
        <v>7</v>
      </c>
      <c r="D174" s="12" t="s">
        <v>275</v>
      </c>
      <c r="E174" s="40">
        <v>291238.52</v>
      </c>
      <c r="F174" s="41">
        <v>807</v>
      </c>
      <c r="G174" s="41">
        <f t="shared" si="5"/>
        <v>290431.52</v>
      </c>
      <c r="H174" s="42">
        <v>472.39429221566382</v>
      </c>
      <c r="I174" s="43">
        <f t="shared" si="4"/>
        <v>614.80742842550751</v>
      </c>
    </row>
    <row r="175" spans="1:9" x14ac:dyDescent="0.3">
      <c r="A175" s="13">
        <v>8</v>
      </c>
      <c r="B175" s="39">
        <v>758</v>
      </c>
      <c r="C175" s="7">
        <v>6</v>
      </c>
      <c r="D175" s="12" t="s">
        <v>245</v>
      </c>
      <c r="E175" s="40">
        <v>365375.66</v>
      </c>
      <c r="F175" s="41">
        <v>0</v>
      </c>
      <c r="G175" s="41">
        <f t="shared" si="5"/>
        <v>365375.66</v>
      </c>
      <c r="H175" s="42">
        <v>338.26056612812613</v>
      </c>
      <c r="I175" s="43">
        <f t="shared" si="4"/>
        <v>1080.1603751280993</v>
      </c>
    </row>
    <row r="176" spans="1:9" x14ac:dyDescent="0.3">
      <c r="A176" s="13">
        <v>8</v>
      </c>
      <c r="B176" s="39">
        <v>760</v>
      </c>
      <c r="C176" s="7">
        <v>4</v>
      </c>
      <c r="D176" s="12" t="s">
        <v>228</v>
      </c>
      <c r="E176" s="40">
        <v>1809682</v>
      </c>
      <c r="F176" s="41">
        <v>1203457.6599999999</v>
      </c>
      <c r="G176" s="41">
        <f t="shared" si="5"/>
        <v>606224.34000000008</v>
      </c>
      <c r="H176" s="42">
        <v>4695.5099999999993</v>
      </c>
      <c r="I176" s="43">
        <f t="shared" si="4"/>
        <v>129.10724074701153</v>
      </c>
    </row>
    <row r="177" spans="1:9" x14ac:dyDescent="0.3">
      <c r="A177" s="13">
        <v>8</v>
      </c>
      <c r="B177" s="39">
        <v>764</v>
      </c>
      <c r="C177" s="7">
        <v>8</v>
      </c>
      <c r="D177" s="12" t="s">
        <v>283</v>
      </c>
      <c r="E177" s="40">
        <v>10062.030000000001</v>
      </c>
      <c r="F177" s="41">
        <v>0</v>
      </c>
      <c r="G177" s="41">
        <f t="shared" si="5"/>
        <v>10062.030000000001</v>
      </c>
      <c r="H177" s="42">
        <v>10.239778837470297</v>
      </c>
      <c r="I177" s="43">
        <f t="shared" si="4"/>
        <v>982.64134018013533</v>
      </c>
    </row>
    <row r="178" spans="1:9" x14ac:dyDescent="0.3">
      <c r="A178" s="13">
        <v>8</v>
      </c>
      <c r="B178" s="39">
        <v>765</v>
      </c>
      <c r="C178" s="7">
        <v>6</v>
      </c>
      <c r="D178" s="12" t="s">
        <v>75</v>
      </c>
      <c r="E178" s="40">
        <v>90441.53</v>
      </c>
      <c r="F178" s="41">
        <v>0</v>
      </c>
      <c r="G178" s="41">
        <f t="shared" si="5"/>
        <v>90441.53</v>
      </c>
      <c r="H178" s="42">
        <v>97.2</v>
      </c>
      <c r="I178" s="43">
        <f t="shared" si="4"/>
        <v>930.46841563786006</v>
      </c>
    </row>
    <row r="179" spans="1:9" x14ac:dyDescent="0.3">
      <c r="A179" s="13">
        <v>8</v>
      </c>
      <c r="B179" s="39">
        <v>770</v>
      </c>
      <c r="C179" s="7">
        <v>6</v>
      </c>
      <c r="D179" s="12" t="s">
        <v>76</v>
      </c>
      <c r="E179" s="40">
        <v>25354.3</v>
      </c>
      <c r="F179" s="41">
        <v>0</v>
      </c>
      <c r="G179" s="41">
        <f t="shared" si="5"/>
        <v>25354.3</v>
      </c>
      <c r="H179" s="42">
        <v>43.45</v>
      </c>
      <c r="I179" s="43">
        <f t="shared" si="4"/>
        <v>583.52819332566162</v>
      </c>
    </row>
    <row r="180" spans="1:9" x14ac:dyDescent="0.3">
      <c r="A180" s="13">
        <v>8</v>
      </c>
      <c r="B180" s="39">
        <v>771</v>
      </c>
      <c r="C180" s="7">
        <v>9</v>
      </c>
      <c r="D180" s="12" t="s">
        <v>196</v>
      </c>
      <c r="E180" s="40">
        <v>76263.759999999995</v>
      </c>
      <c r="F180" s="41">
        <v>0</v>
      </c>
      <c r="G180" s="41">
        <f t="shared" si="5"/>
        <v>76263.759999999995</v>
      </c>
      <c r="H180" s="42">
        <v>170.95096391466581</v>
      </c>
      <c r="I180" s="43">
        <f t="shared" si="4"/>
        <v>446.11482880008117</v>
      </c>
    </row>
    <row r="181" spans="1:9" x14ac:dyDescent="0.3">
      <c r="A181" s="13">
        <v>8</v>
      </c>
      <c r="B181" s="39">
        <v>774</v>
      </c>
      <c r="C181" s="7">
        <v>6</v>
      </c>
      <c r="D181" s="12" t="s">
        <v>246</v>
      </c>
      <c r="E181" s="40">
        <v>311851.53000000003</v>
      </c>
      <c r="F181" s="41">
        <v>0</v>
      </c>
      <c r="G181" s="41">
        <f t="shared" si="5"/>
        <v>311851.53000000003</v>
      </c>
      <c r="H181" s="42">
        <v>374.33502608479955</v>
      </c>
      <c r="I181" s="43">
        <f t="shared" si="4"/>
        <v>833.08135298393131</v>
      </c>
    </row>
    <row r="182" spans="1:9" x14ac:dyDescent="0.3">
      <c r="A182" s="13">
        <v>8</v>
      </c>
      <c r="B182" s="39">
        <v>775</v>
      </c>
      <c r="C182" s="7">
        <v>8</v>
      </c>
      <c r="D182" s="12" t="s">
        <v>148</v>
      </c>
      <c r="E182" s="40">
        <v>126293.42</v>
      </c>
      <c r="F182" s="41">
        <v>0</v>
      </c>
      <c r="G182" s="41">
        <f t="shared" si="5"/>
        <v>126293.42</v>
      </c>
      <c r="H182" s="42">
        <v>156.27040259183838</v>
      </c>
      <c r="I182" s="43">
        <f t="shared" si="4"/>
        <v>808.17235961095548</v>
      </c>
    </row>
    <row r="183" spans="1:9" x14ac:dyDescent="0.3">
      <c r="A183" s="13">
        <v>8</v>
      </c>
      <c r="B183" s="39">
        <v>786</v>
      </c>
      <c r="C183" s="7">
        <v>7</v>
      </c>
      <c r="D183" s="12" t="s">
        <v>276</v>
      </c>
      <c r="E183" s="40">
        <v>1688723.49</v>
      </c>
      <c r="F183" s="41">
        <v>443106.06</v>
      </c>
      <c r="G183" s="41">
        <f t="shared" si="5"/>
        <v>1245617.43</v>
      </c>
      <c r="H183" s="42">
        <v>3150.8699999999994</v>
      </c>
      <c r="I183" s="43">
        <f t="shared" si="4"/>
        <v>395.32491978405972</v>
      </c>
    </row>
    <row r="184" spans="1:9" x14ac:dyDescent="0.3">
      <c r="A184" s="13">
        <v>8</v>
      </c>
      <c r="B184" s="39">
        <v>790</v>
      </c>
      <c r="C184" s="7">
        <v>8</v>
      </c>
      <c r="D184" s="12" t="s">
        <v>149</v>
      </c>
      <c r="E184" s="40">
        <v>10378.780000000001</v>
      </c>
      <c r="F184" s="41">
        <v>0</v>
      </c>
      <c r="G184" s="41">
        <f t="shared" si="5"/>
        <v>10378.780000000001</v>
      </c>
      <c r="H184" s="42">
        <v>11.846855238351052</v>
      </c>
      <c r="I184" s="43">
        <f t="shared" si="4"/>
        <v>876.07890796212757</v>
      </c>
    </row>
    <row r="185" spans="1:9" x14ac:dyDescent="0.3">
      <c r="A185" s="13">
        <v>8</v>
      </c>
      <c r="B185" s="39">
        <v>794</v>
      </c>
      <c r="C185" s="7">
        <v>6</v>
      </c>
      <c r="D185" s="12" t="s">
        <v>77</v>
      </c>
      <c r="E185" s="40">
        <v>56331.19</v>
      </c>
      <c r="F185" s="41">
        <v>0</v>
      </c>
      <c r="G185" s="41">
        <f t="shared" si="5"/>
        <v>56331.19</v>
      </c>
      <c r="H185" s="42">
        <v>17.276725758249601</v>
      </c>
      <c r="I185" s="43">
        <f t="shared" si="4"/>
        <v>3260.5246380728117</v>
      </c>
    </row>
    <row r="186" spans="1:9" x14ac:dyDescent="0.3">
      <c r="A186" s="13">
        <v>8</v>
      </c>
      <c r="B186" s="39">
        <v>795</v>
      </c>
      <c r="C186" s="7">
        <v>8</v>
      </c>
      <c r="D186" s="12" t="s">
        <v>150</v>
      </c>
      <c r="E186" s="40">
        <v>217031.57</v>
      </c>
      <c r="F186" s="41">
        <v>3172.5099999999998</v>
      </c>
      <c r="G186" s="41">
        <f t="shared" si="5"/>
        <v>213859.06</v>
      </c>
      <c r="H186" s="42">
        <v>246.2</v>
      </c>
      <c r="I186" s="43">
        <f t="shared" si="4"/>
        <v>868.6395613322502</v>
      </c>
    </row>
    <row r="187" spans="1:9" x14ac:dyDescent="0.3">
      <c r="A187" s="13">
        <v>8</v>
      </c>
      <c r="B187" s="39">
        <v>796</v>
      </c>
      <c r="C187" s="7">
        <v>8</v>
      </c>
      <c r="D187" s="12" t="s">
        <v>151</v>
      </c>
      <c r="E187" s="40">
        <v>25689.16</v>
      </c>
      <c r="F187" s="41">
        <v>0</v>
      </c>
      <c r="G187" s="41">
        <f t="shared" si="5"/>
        <v>25689.16</v>
      </c>
      <c r="H187" s="42">
        <v>36</v>
      </c>
      <c r="I187" s="43">
        <f t="shared" si="4"/>
        <v>713.58777777777777</v>
      </c>
    </row>
    <row r="188" spans="1:9" x14ac:dyDescent="0.3">
      <c r="A188" s="13">
        <v>8</v>
      </c>
      <c r="B188" s="39">
        <v>797</v>
      </c>
      <c r="C188" s="7">
        <v>8</v>
      </c>
      <c r="D188" s="12" t="s">
        <v>284</v>
      </c>
      <c r="E188" s="40">
        <v>26562.639999999999</v>
      </c>
      <c r="F188" s="41">
        <v>0</v>
      </c>
      <c r="G188" s="41">
        <f t="shared" si="5"/>
        <v>26562.639999999999</v>
      </c>
      <c r="H188" s="42">
        <v>15.956988688391212</v>
      </c>
      <c r="I188" s="43">
        <f t="shared" si="4"/>
        <v>1664.6398965817687</v>
      </c>
    </row>
    <row r="189" spans="1:9" x14ac:dyDescent="0.3">
      <c r="A189" s="13">
        <v>8</v>
      </c>
      <c r="B189" s="39">
        <v>801</v>
      </c>
      <c r="C189" s="7">
        <v>8</v>
      </c>
      <c r="D189" s="12" t="s">
        <v>152</v>
      </c>
      <c r="E189" s="40">
        <v>112734.54</v>
      </c>
      <c r="F189" s="41">
        <v>0</v>
      </c>
      <c r="G189" s="41">
        <f t="shared" si="5"/>
        <v>112734.54</v>
      </c>
      <c r="H189" s="42">
        <v>84.040873190713398</v>
      </c>
      <c r="I189" s="43">
        <f t="shared" si="4"/>
        <v>1341.4251389817457</v>
      </c>
    </row>
    <row r="190" spans="1:9" x14ac:dyDescent="0.3">
      <c r="A190" s="13">
        <v>8</v>
      </c>
      <c r="B190" s="39">
        <v>806</v>
      </c>
      <c r="C190" s="7">
        <v>6</v>
      </c>
      <c r="D190" s="12" t="s">
        <v>78</v>
      </c>
      <c r="E190" s="40">
        <v>57768.15</v>
      </c>
      <c r="F190" s="41">
        <v>0</v>
      </c>
      <c r="G190" s="41">
        <f t="shared" si="5"/>
        <v>57768.15</v>
      </c>
      <c r="H190" s="42">
        <v>43.76</v>
      </c>
      <c r="I190" s="43">
        <f t="shared" si="4"/>
        <v>1320.1131170018282</v>
      </c>
    </row>
    <row r="191" spans="1:9" x14ac:dyDescent="0.3">
      <c r="A191" s="13">
        <v>8</v>
      </c>
      <c r="B191" s="39">
        <v>809</v>
      </c>
      <c r="C191" s="7">
        <v>8</v>
      </c>
      <c r="D191" s="12" t="s">
        <v>153</v>
      </c>
      <c r="E191" s="40">
        <v>506675.01</v>
      </c>
      <c r="F191" s="41">
        <v>0</v>
      </c>
      <c r="G191" s="41">
        <f t="shared" si="5"/>
        <v>506675.01</v>
      </c>
      <c r="H191" s="42">
        <v>236.78777465897463</v>
      </c>
      <c r="I191" s="43">
        <f t="shared" si="4"/>
        <v>2139.7853446180702</v>
      </c>
    </row>
    <row r="192" spans="1:9" x14ac:dyDescent="0.3">
      <c r="A192" s="13">
        <v>8</v>
      </c>
      <c r="B192" s="39">
        <v>810</v>
      </c>
      <c r="C192" s="7">
        <v>8</v>
      </c>
      <c r="D192" s="12" t="s">
        <v>154</v>
      </c>
      <c r="E192" s="40">
        <v>170954.99</v>
      </c>
      <c r="F192" s="41">
        <v>0</v>
      </c>
      <c r="G192" s="41">
        <f t="shared" si="5"/>
        <v>170954.99</v>
      </c>
      <c r="H192" s="42">
        <v>152.70999999999998</v>
      </c>
      <c r="I192" s="43">
        <f t="shared" si="4"/>
        <v>1119.4747560736037</v>
      </c>
    </row>
    <row r="193" spans="1:9" x14ac:dyDescent="0.3">
      <c r="A193" s="13"/>
      <c r="B193" s="39">
        <v>811</v>
      </c>
      <c r="C193" s="7">
        <v>6</v>
      </c>
      <c r="D193" s="12" t="s">
        <v>247</v>
      </c>
      <c r="E193" s="40">
        <v>673472.98</v>
      </c>
      <c r="F193" s="41">
        <v>20474.57</v>
      </c>
      <c r="G193" s="41">
        <f t="shared" si="5"/>
        <v>652998.41</v>
      </c>
      <c r="H193" s="42">
        <v>599.99415221555125</v>
      </c>
      <c r="I193" s="43">
        <f t="shared" si="4"/>
        <v>1088.341290642124</v>
      </c>
    </row>
    <row r="194" spans="1:9" x14ac:dyDescent="0.3">
      <c r="A194" s="13">
        <v>8</v>
      </c>
      <c r="B194" s="39">
        <v>812</v>
      </c>
      <c r="C194" s="7">
        <v>8</v>
      </c>
      <c r="D194" s="12" t="s">
        <v>155</v>
      </c>
      <c r="E194" s="40">
        <v>86772.52</v>
      </c>
      <c r="F194" s="41">
        <v>290.5</v>
      </c>
      <c r="G194" s="41">
        <f t="shared" si="5"/>
        <v>86482.02</v>
      </c>
      <c r="H194" s="42">
        <v>45.965229448200006</v>
      </c>
      <c r="I194" s="43">
        <f t="shared" si="4"/>
        <v>1881.4660785596629</v>
      </c>
    </row>
    <row r="195" spans="1:9" x14ac:dyDescent="0.3">
      <c r="A195" s="13">
        <v>8</v>
      </c>
      <c r="B195" s="39">
        <v>818</v>
      </c>
      <c r="C195" s="7">
        <v>8</v>
      </c>
      <c r="D195" s="12" t="s">
        <v>156</v>
      </c>
      <c r="E195" s="40">
        <v>21179.55</v>
      </c>
      <c r="F195" s="41">
        <v>0</v>
      </c>
      <c r="G195" s="41">
        <f t="shared" si="5"/>
        <v>21179.55</v>
      </c>
      <c r="H195" s="42">
        <v>31.421003016907989</v>
      </c>
      <c r="I195" s="43">
        <f t="shared" si="4"/>
        <v>674.05709450468692</v>
      </c>
    </row>
    <row r="196" spans="1:9" x14ac:dyDescent="0.3">
      <c r="A196" s="13">
        <v>8</v>
      </c>
      <c r="B196" s="39">
        <v>824</v>
      </c>
      <c r="C196" s="7">
        <v>6</v>
      </c>
      <c r="D196" s="12" t="s">
        <v>79</v>
      </c>
      <c r="E196" s="40">
        <v>54043.9</v>
      </c>
      <c r="F196" s="41">
        <v>0</v>
      </c>
      <c r="G196" s="41">
        <f t="shared" si="5"/>
        <v>54043.9</v>
      </c>
      <c r="H196" s="42">
        <v>32.979999999999997</v>
      </c>
      <c r="I196" s="43">
        <f t="shared" si="4"/>
        <v>1638.6870830806552</v>
      </c>
    </row>
    <row r="197" spans="1:9" x14ac:dyDescent="0.3">
      <c r="A197" s="13">
        <v>8</v>
      </c>
      <c r="B197" s="39">
        <v>826</v>
      </c>
      <c r="C197" s="7">
        <v>6</v>
      </c>
      <c r="D197" s="12" t="s">
        <v>80</v>
      </c>
      <c r="E197" s="40">
        <v>36054.47</v>
      </c>
      <c r="F197" s="41">
        <v>0</v>
      </c>
      <c r="G197" s="41">
        <f t="shared" si="5"/>
        <v>36054.47</v>
      </c>
      <c r="H197" s="42">
        <v>47.52</v>
      </c>
      <c r="I197" s="43">
        <f t="shared" ref="I197:I250" si="6">IFERROR(G197/H197,0)</f>
        <v>758.72201178451178</v>
      </c>
    </row>
    <row r="198" spans="1:9" x14ac:dyDescent="0.3">
      <c r="A198" s="13">
        <v>8</v>
      </c>
      <c r="B198" s="39">
        <v>830</v>
      </c>
      <c r="C198" s="7">
        <v>9</v>
      </c>
      <c r="D198" s="12" t="s">
        <v>197</v>
      </c>
      <c r="E198" s="40">
        <v>31567.79</v>
      </c>
      <c r="F198" s="41">
        <v>0</v>
      </c>
      <c r="G198" s="41">
        <f t="shared" ref="G198:G250" si="7">E198-F198</f>
        <v>31567.79</v>
      </c>
      <c r="H198" s="42">
        <v>25.4</v>
      </c>
      <c r="I198" s="43">
        <f t="shared" si="6"/>
        <v>1242.826377952756</v>
      </c>
    </row>
    <row r="199" spans="1:9" x14ac:dyDescent="0.3">
      <c r="A199" s="13">
        <v>8</v>
      </c>
      <c r="B199" s="39">
        <v>833</v>
      </c>
      <c r="C199" s="7">
        <v>8</v>
      </c>
      <c r="D199" s="12" t="s">
        <v>157</v>
      </c>
      <c r="E199" s="40">
        <v>40926.660000000003</v>
      </c>
      <c r="F199" s="41">
        <v>0</v>
      </c>
      <c r="G199" s="41">
        <f t="shared" si="7"/>
        <v>40926.660000000003</v>
      </c>
      <c r="H199" s="42">
        <v>53.628922211488863</v>
      </c>
      <c r="I199" s="43">
        <f t="shared" si="6"/>
        <v>763.14530130967898</v>
      </c>
    </row>
    <row r="200" spans="1:9" x14ac:dyDescent="0.3">
      <c r="A200" s="13">
        <v>8</v>
      </c>
      <c r="B200" s="39">
        <v>834</v>
      </c>
      <c r="C200" s="7">
        <v>8</v>
      </c>
      <c r="D200" s="12" t="s">
        <v>158</v>
      </c>
      <c r="E200" s="40">
        <v>62873.19</v>
      </c>
      <c r="F200" s="41">
        <v>5392.8</v>
      </c>
      <c r="G200" s="41">
        <f t="shared" si="7"/>
        <v>57480.39</v>
      </c>
      <c r="H200" s="42">
        <v>85.160000000000011</v>
      </c>
      <c r="I200" s="43">
        <f t="shared" si="6"/>
        <v>674.96935180836067</v>
      </c>
    </row>
    <row r="201" spans="1:9" x14ac:dyDescent="0.3">
      <c r="A201" s="13">
        <v>8</v>
      </c>
      <c r="B201" s="39">
        <v>837</v>
      </c>
      <c r="C201" s="7">
        <v>8</v>
      </c>
      <c r="D201" s="12" t="s">
        <v>159</v>
      </c>
      <c r="E201" s="40">
        <v>140220.71</v>
      </c>
      <c r="F201" s="41">
        <v>0</v>
      </c>
      <c r="G201" s="41">
        <f t="shared" si="7"/>
        <v>140220.71</v>
      </c>
      <c r="H201" s="42">
        <v>188.92000000000004</v>
      </c>
      <c r="I201" s="43">
        <f t="shared" si="6"/>
        <v>742.22268685157712</v>
      </c>
    </row>
    <row r="202" spans="1:9" x14ac:dyDescent="0.3">
      <c r="A202" s="13">
        <v>8</v>
      </c>
      <c r="B202" s="39">
        <v>840</v>
      </c>
      <c r="C202" s="7">
        <v>6</v>
      </c>
      <c r="D202" s="12" t="s">
        <v>81</v>
      </c>
      <c r="E202" s="40">
        <v>229517.55</v>
      </c>
      <c r="F202" s="41">
        <v>0</v>
      </c>
      <c r="G202" s="41">
        <f t="shared" si="7"/>
        <v>229517.55</v>
      </c>
      <c r="H202" s="42">
        <v>131.16</v>
      </c>
      <c r="I202" s="43">
        <f t="shared" si="6"/>
        <v>1749.9050777676121</v>
      </c>
    </row>
    <row r="203" spans="1:9" x14ac:dyDescent="0.3">
      <c r="A203" s="13">
        <v>8</v>
      </c>
      <c r="B203" s="39">
        <v>843</v>
      </c>
      <c r="C203" s="7">
        <v>6</v>
      </c>
      <c r="D203" s="12" t="s">
        <v>82</v>
      </c>
      <c r="E203" s="40">
        <v>32482.27</v>
      </c>
      <c r="F203" s="41">
        <v>0</v>
      </c>
      <c r="G203" s="41">
        <f t="shared" si="7"/>
        <v>32482.27</v>
      </c>
      <c r="H203" s="42">
        <v>24.7</v>
      </c>
      <c r="I203" s="43">
        <f t="shared" si="6"/>
        <v>1315.0716599190284</v>
      </c>
    </row>
    <row r="204" spans="1:9" x14ac:dyDescent="0.3">
      <c r="A204" s="13">
        <v>8</v>
      </c>
      <c r="B204" s="39">
        <v>847</v>
      </c>
      <c r="C204" s="7">
        <v>8</v>
      </c>
      <c r="D204" s="12" t="s">
        <v>161</v>
      </c>
      <c r="E204" s="40">
        <v>121978.52</v>
      </c>
      <c r="F204" s="41">
        <v>0</v>
      </c>
      <c r="G204" s="41">
        <f t="shared" si="7"/>
        <v>121978.52</v>
      </c>
      <c r="H204" s="42">
        <v>76.415949532044607</v>
      </c>
      <c r="I204" s="43">
        <f t="shared" si="6"/>
        <v>1596.2442493611754</v>
      </c>
    </row>
    <row r="205" spans="1:9" x14ac:dyDescent="0.3">
      <c r="A205" s="13">
        <v>8</v>
      </c>
      <c r="B205" s="39">
        <v>854</v>
      </c>
      <c r="C205" s="7">
        <v>7</v>
      </c>
      <c r="D205" s="12" t="s">
        <v>277</v>
      </c>
      <c r="E205" s="40">
        <v>692311.91</v>
      </c>
      <c r="F205" s="41">
        <v>771.72</v>
      </c>
      <c r="G205" s="41">
        <f t="shared" si="7"/>
        <v>691540.19000000006</v>
      </c>
      <c r="H205" s="42">
        <v>797.14233540437692</v>
      </c>
      <c r="I205" s="43">
        <f t="shared" si="6"/>
        <v>867.52410364604873</v>
      </c>
    </row>
    <row r="206" spans="1:9" x14ac:dyDescent="0.3">
      <c r="A206" s="13">
        <v>8</v>
      </c>
      <c r="B206" s="39">
        <v>855</v>
      </c>
      <c r="C206" s="7">
        <v>7</v>
      </c>
      <c r="D206" s="12" t="s">
        <v>278</v>
      </c>
      <c r="E206" s="40">
        <v>169064.43</v>
      </c>
      <c r="F206" s="41">
        <v>691</v>
      </c>
      <c r="G206" s="41">
        <f t="shared" si="7"/>
        <v>168373.43</v>
      </c>
      <c r="H206" s="42">
        <v>192.57100061772678</v>
      </c>
      <c r="I206" s="43">
        <f t="shared" si="6"/>
        <v>874.34468045496919</v>
      </c>
    </row>
    <row r="207" spans="1:9" x14ac:dyDescent="0.3">
      <c r="A207" s="13">
        <v>8</v>
      </c>
      <c r="B207" s="39">
        <v>862</v>
      </c>
      <c r="C207" s="7">
        <v>7</v>
      </c>
      <c r="D207" s="12" t="s">
        <v>279</v>
      </c>
      <c r="E207" s="40">
        <v>12850.73</v>
      </c>
      <c r="F207" s="41">
        <v>11900</v>
      </c>
      <c r="G207" s="41">
        <f t="shared" si="7"/>
        <v>950.72999999999956</v>
      </c>
      <c r="H207" s="42">
        <v>11.634808712767381</v>
      </c>
      <c r="I207" s="43">
        <f t="shared" si="6"/>
        <v>81.714278547332043</v>
      </c>
    </row>
    <row r="208" spans="1:9" x14ac:dyDescent="0.3">
      <c r="A208" s="13">
        <v>8</v>
      </c>
      <c r="B208" s="39">
        <v>866</v>
      </c>
      <c r="C208" s="7">
        <v>8</v>
      </c>
      <c r="D208" s="12" t="s">
        <v>162</v>
      </c>
      <c r="E208" s="40">
        <v>54931.66</v>
      </c>
      <c r="F208" s="41">
        <v>0</v>
      </c>
      <c r="G208" s="41">
        <f t="shared" si="7"/>
        <v>54931.66</v>
      </c>
      <c r="H208" s="42">
        <v>76.755675535871106</v>
      </c>
      <c r="I208" s="43">
        <f t="shared" si="6"/>
        <v>715.66903185326225</v>
      </c>
    </row>
    <row r="209" spans="1:9" x14ac:dyDescent="0.3">
      <c r="A209" s="13">
        <v>8</v>
      </c>
      <c r="B209" s="39">
        <v>871</v>
      </c>
      <c r="C209" s="7">
        <v>8</v>
      </c>
      <c r="D209" s="12" t="s">
        <v>285</v>
      </c>
      <c r="E209" s="40">
        <v>15368.28</v>
      </c>
      <c r="F209" s="41">
        <v>0</v>
      </c>
      <c r="G209" s="41">
        <f t="shared" si="7"/>
        <v>15368.28</v>
      </c>
      <c r="H209" s="42">
        <v>16.759038191090269</v>
      </c>
      <c r="I209" s="43">
        <f t="shared" si="6"/>
        <v>917.01443870271464</v>
      </c>
    </row>
    <row r="210" spans="1:9" x14ac:dyDescent="0.3">
      <c r="A210" s="13">
        <v>8</v>
      </c>
      <c r="B210" s="39">
        <v>873</v>
      </c>
      <c r="C210" s="7">
        <v>8</v>
      </c>
      <c r="D210" s="12" t="s">
        <v>163</v>
      </c>
      <c r="E210" s="40">
        <v>113823.89</v>
      </c>
      <c r="F210" s="41">
        <v>0</v>
      </c>
      <c r="G210" s="41">
        <f t="shared" si="7"/>
        <v>113823.89</v>
      </c>
      <c r="H210" s="42">
        <v>142.78</v>
      </c>
      <c r="I210" s="43">
        <f t="shared" si="6"/>
        <v>797.1977167670542</v>
      </c>
    </row>
    <row r="211" spans="1:9" x14ac:dyDescent="0.3">
      <c r="A211" s="13">
        <v>8</v>
      </c>
      <c r="B211" s="39">
        <v>878</v>
      </c>
      <c r="C211" s="7">
        <v>4</v>
      </c>
      <c r="D211" s="12" t="s">
        <v>46</v>
      </c>
      <c r="E211" s="40">
        <v>4357711.16</v>
      </c>
      <c r="F211" s="41">
        <v>1317864.46</v>
      </c>
      <c r="G211" s="41">
        <f t="shared" si="7"/>
        <v>3039846.7</v>
      </c>
      <c r="H211" s="42">
        <v>7319.6200000000008</v>
      </c>
      <c r="I211" s="43">
        <f t="shared" si="6"/>
        <v>415.3011631751375</v>
      </c>
    </row>
    <row r="212" spans="1:9" x14ac:dyDescent="0.3">
      <c r="A212" s="13">
        <v>8</v>
      </c>
      <c r="B212" s="39">
        <v>885</v>
      </c>
      <c r="C212" s="7">
        <v>5</v>
      </c>
      <c r="D212" s="12" t="s">
        <v>54</v>
      </c>
      <c r="E212" s="40">
        <v>237630.63</v>
      </c>
      <c r="F212" s="41">
        <v>111689.82999999997</v>
      </c>
      <c r="G212" s="41">
        <f t="shared" si="7"/>
        <v>125940.80000000003</v>
      </c>
      <c r="H212" s="42">
        <v>426.89</v>
      </c>
      <c r="I212" s="43">
        <f t="shared" si="6"/>
        <v>295.01932582164034</v>
      </c>
    </row>
    <row r="213" spans="1:9" x14ac:dyDescent="0.3">
      <c r="A213" s="13">
        <v>8</v>
      </c>
      <c r="B213" s="39">
        <v>888</v>
      </c>
      <c r="C213" s="7">
        <v>6</v>
      </c>
      <c r="D213" s="12" t="s">
        <v>84</v>
      </c>
      <c r="E213" s="40">
        <v>70378.8</v>
      </c>
      <c r="F213" s="41">
        <v>0</v>
      </c>
      <c r="G213" s="41">
        <f t="shared" si="7"/>
        <v>70378.8</v>
      </c>
      <c r="H213" s="42">
        <v>104.63430912500075</v>
      </c>
      <c r="I213" s="43">
        <f t="shared" si="6"/>
        <v>672.61685568088751</v>
      </c>
    </row>
    <row r="214" spans="1:9" x14ac:dyDescent="0.3">
      <c r="A214" s="13">
        <v>8</v>
      </c>
      <c r="B214" s="39">
        <v>889</v>
      </c>
      <c r="C214" s="7">
        <v>6</v>
      </c>
      <c r="D214" s="12" t="s">
        <v>85</v>
      </c>
      <c r="E214" s="40">
        <v>50691.41</v>
      </c>
      <c r="F214" s="41">
        <v>0</v>
      </c>
      <c r="G214" s="41">
        <f t="shared" si="7"/>
        <v>50691.41</v>
      </c>
      <c r="H214" s="42">
        <v>32.681960789592701</v>
      </c>
      <c r="I214" s="43">
        <f t="shared" si="6"/>
        <v>1551.0516742356003</v>
      </c>
    </row>
    <row r="215" spans="1:9" x14ac:dyDescent="0.3">
      <c r="A215" s="13">
        <v>8</v>
      </c>
      <c r="B215" s="39">
        <v>891</v>
      </c>
      <c r="C215" s="7">
        <v>6</v>
      </c>
      <c r="D215" s="12" t="s">
        <v>86</v>
      </c>
      <c r="E215" s="40">
        <v>114538.28</v>
      </c>
      <c r="F215" s="41">
        <v>0</v>
      </c>
      <c r="G215" s="41">
        <f t="shared" si="7"/>
        <v>114538.28</v>
      </c>
      <c r="H215" s="42">
        <v>205.54222728963816</v>
      </c>
      <c r="I215" s="43">
        <f t="shared" si="6"/>
        <v>557.24938622271179</v>
      </c>
    </row>
    <row r="216" spans="1:9" x14ac:dyDescent="0.3">
      <c r="A216" s="13">
        <v>8</v>
      </c>
      <c r="B216" s="39">
        <v>897</v>
      </c>
      <c r="C216" s="7">
        <v>8</v>
      </c>
      <c r="D216" s="12" t="s">
        <v>286</v>
      </c>
      <c r="E216" s="40">
        <v>448500.61</v>
      </c>
      <c r="F216" s="41">
        <v>360</v>
      </c>
      <c r="G216" s="41">
        <f t="shared" si="7"/>
        <v>448140.61</v>
      </c>
      <c r="H216" s="42">
        <v>86.82479139271689</v>
      </c>
      <c r="I216" s="43">
        <f t="shared" si="6"/>
        <v>5161.4360692560358</v>
      </c>
    </row>
    <row r="217" spans="1:9" x14ac:dyDescent="0.3">
      <c r="A217" s="13">
        <v>8</v>
      </c>
      <c r="B217" s="39">
        <v>904</v>
      </c>
      <c r="C217" s="7">
        <v>6</v>
      </c>
      <c r="D217" s="12" t="s">
        <v>87</v>
      </c>
      <c r="E217" s="40">
        <v>19060.54</v>
      </c>
      <c r="F217" s="41">
        <v>0</v>
      </c>
      <c r="G217" s="41">
        <f t="shared" si="7"/>
        <v>19060.54</v>
      </c>
      <c r="H217" s="42">
        <v>27.519405625701427</v>
      </c>
      <c r="I217" s="43">
        <f t="shared" si="6"/>
        <v>692.62179057379899</v>
      </c>
    </row>
    <row r="218" spans="1:9" x14ac:dyDescent="0.3">
      <c r="A218" s="13">
        <v>8</v>
      </c>
      <c r="B218" s="39">
        <v>905</v>
      </c>
      <c r="C218" s="7">
        <v>8</v>
      </c>
      <c r="D218" s="12" t="s">
        <v>164</v>
      </c>
      <c r="E218" s="40">
        <v>77554.509999999995</v>
      </c>
      <c r="F218" s="41">
        <v>0</v>
      </c>
      <c r="G218" s="41">
        <f t="shared" si="7"/>
        <v>77554.509999999995</v>
      </c>
      <c r="H218" s="42">
        <v>79.048259195566615</v>
      </c>
      <c r="I218" s="43">
        <f t="shared" si="6"/>
        <v>981.10332585729611</v>
      </c>
    </row>
    <row r="219" spans="1:9" x14ac:dyDescent="0.3">
      <c r="A219" s="13">
        <v>8</v>
      </c>
      <c r="B219" s="39">
        <v>907</v>
      </c>
      <c r="C219" s="7">
        <v>8</v>
      </c>
      <c r="D219" s="12" t="s">
        <v>287</v>
      </c>
      <c r="E219" s="40">
        <v>17305.330000000002</v>
      </c>
      <c r="F219" s="41">
        <v>0</v>
      </c>
      <c r="G219" s="41">
        <f t="shared" si="7"/>
        <v>17305.330000000002</v>
      </c>
      <c r="H219" s="42">
        <v>11.362803380870103</v>
      </c>
      <c r="I219" s="43">
        <f t="shared" si="6"/>
        <v>1522.9806782659343</v>
      </c>
    </row>
    <row r="220" spans="1:9" x14ac:dyDescent="0.3">
      <c r="A220" s="13">
        <v>9</v>
      </c>
      <c r="B220" s="39">
        <v>909</v>
      </c>
      <c r="C220" s="7">
        <v>5</v>
      </c>
      <c r="D220" s="12" t="s">
        <v>240</v>
      </c>
      <c r="E220" s="40">
        <v>187854.7</v>
      </c>
      <c r="F220" s="41">
        <v>90</v>
      </c>
      <c r="G220" s="41">
        <f t="shared" si="7"/>
        <v>187764.7</v>
      </c>
      <c r="H220" s="42">
        <v>500.03000000000003</v>
      </c>
      <c r="I220" s="43">
        <f t="shared" si="6"/>
        <v>375.50686958782472</v>
      </c>
    </row>
    <row r="221" spans="1:9" x14ac:dyDescent="0.3">
      <c r="A221" s="13">
        <v>9</v>
      </c>
      <c r="B221" s="39">
        <v>914</v>
      </c>
      <c r="C221" s="7">
        <v>8</v>
      </c>
      <c r="D221" s="12" t="s">
        <v>165</v>
      </c>
      <c r="E221" s="40">
        <v>41204.31</v>
      </c>
      <c r="F221" s="41">
        <v>0</v>
      </c>
      <c r="G221" s="41">
        <f t="shared" si="7"/>
        <v>41204.31</v>
      </c>
      <c r="H221" s="42">
        <v>98.843227865252302</v>
      </c>
      <c r="I221" s="43">
        <f t="shared" si="6"/>
        <v>416.86528141484445</v>
      </c>
    </row>
    <row r="222" spans="1:9" x14ac:dyDescent="0.3">
      <c r="A222" s="13">
        <v>9</v>
      </c>
      <c r="B222" s="39">
        <v>917</v>
      </c>
      <c r="C222" s="7">
        <v>6</v>
      </c>
      <c r="D222" s="12" t="s">
        <v>88</v>
      </c>
      <c r="E222" s="40">
        <v>51544.56</v>
      </c>
      <c r="F222" s="41">
        <v>0</v>
      </c>
      <c r="G222" s="41">
        <f t="shared" si="7"/>
        <v>51544.56</v>
      </c>
      <c r="H222" s="42">
        <v>65.179036683508855</v>
      </c>
      <c r="I222" s="43">
        <f t="shared" si="6"/>
        <v>790.81500161295639</v>
      </c>
    </row>
    <row r="223" spans="1:9" x14ac:dyDescent="0.3">
      <c r="A223" s="13">
        <v>9</v>
      </c>
      <c r="B223" s="39">
        <v>918</v>
      </c>
      <c r="C223" s="7">
        <v>8</v>
      </c>
      <c r="D223" s="12" t="s">
        <v>166</v>
      </c>
      <c r="E223" s="40">
        <v>70824.52</v>
      </c>
      <c r="F223" s="41">
        <v>0</v>
      </c>
      <c r="G223" s="41">
        <f t="shared" si="7"/>
        <v>70824.52</v>
      </c>
      <c r="H223" s="42">
        <v>55.103015623061204</v>
      </c>
      <c r="I223" s="43">
        <f t="shared" si="6"/>
        <v>1285.3111431229761</v>
      </c>
    </row>
    <row r="224" spans="1:9" x14ac:dyDescent="0.3">
      <c r="A224" s="13">
        <v>9</v>
      </c>
      <c r="B224" s="39">
        <v>922</v>
      </c>
      <c r="C224" s="7">
        <v>8</v>
      </c>
      <c r="D224" s="12" t="s">
        <v>167</v>
      </c>
      <c r="E224" s="40">
        <v>136007.13</v>
      </c>
      <c r="F224" s="41">
        <v>3615.62</v>
      </c>
      <c r="G224" s="41">
        <f t="shared" si="7"/>
        <v>132391.51</v>
      </c>
      <c r="H224" s="42">
        <v>91.800000000000011</v>
      </c>
      <c r="I224" s="43">
        <f t="shared" si="6"/>
        <v>1442.173311546841</v>
      </c>
    </row>
    <row r="225" spans="1:9" x14ac:dyDescent="0.3">
      <c r="A225" s="13">
        <v>9</v>
      </c>
      <c r="B225" s="39">
        <v>923</v>
      </c>
      <c r="C225" s="7">
        <v>5</v>
      </c>
      <c r="D225" s="12" t="s">
        <v>55</v>
      </c>
      <c r="E225" s="40">
        <v>34098.89</v>
      </c>
      <c r="F225" s="41">
        <v>129.30000000000001</v>
      </c>
      <c r="G225" s="41">
        <f t="shared" si="7"/>
        <v>33969.589999999997</v>
      </c>
      <c r="H225" s="42">
        <v>104.46</v>
      </c>
      <c r="I225" s="43">
        <f t="shared" si="6"/>
        <v>325.19232242006507</v>
      </c>
    </row>
    <row r="226" spans="1:9" x14ac:dyDescent="0.3">
      <c r="A226" s="13">
        <v>9</v>
      </c>
      <c r="B226" s="39">
        <v>924</v>
      </c>
      <c r="C226" s="7">
        <v>8</v>
      </c>
      <c r="D226" s="12" t="s">
        <v>168</v>
      </c>
      <c r="E226" s="40">
        <v>78799.27</v>
      </c>
      <c r="F226" s="41">
        <v>0</v>
      </c>
      <c r="G226" s="41">
        <f t="shared" si="7"/>
        <v>78799.27</v>
      </c>
      <c r="H226" s="42">
        <v>67.808296932327536</v>
      </c>
      <c r="I226" s="43">
        <f t="shared" si="6"/>
        <v>1162.0889119017606</v>
      </c>
    </row>
    <row r="227" spans="1:9" x14ac:dyDescent="0.3">
      <c r="A227" s="13">
        <v>9</v>
      </c>
      <c r="B227" s="39">
        <v>929</v>
      </c>
      <c r="C227" s="7">
        <v>8</v>
      </c>
      <c r="D227" s="12" t="s">
        <v>169</v>
      </c>
      <c r="E227" s="40">
        <v>117336.62</v>
      </c>
      <c r="F227" s="41">
        <v>0</v>
      </c>
      <c r="G227" s="41">
        <f t="shared" si="7"/>
        <v>117336.62</v>
      </c>
      <c r="H227" s="42">
        <v>61.780307802862083</v>
      </c>
      <c r="I227" s="43">
        <f t="shared" si="6"/>
        <v>1899.2559955255542</v>
      </c>
    </row>
    <row r="228" spans="1:9" x14ac:dyDescent="0.3">
      <c r="A228" s="13">
        <v>9</v>
      </c>
      <c r="B228" s="39">
        <v>936</v>
      </c>
      <c r="C228" s="7">
        <v>9</v>
      </c>
      <c r="D228" s="12" t="s">
        <v>198</v>
      </c>
      <c r="E228" s="40">
        <v>51246.6</v>
      </c>
      <c r="F228" s="41">
        <v>0</v>
      </c>
      <c r="G228" s="41">
        <f t="shared" si="7"/>
        <v>51246.6</v>
      </c>
      <c r="H228" s="42">
        <v>37.062920062390212</v>
      </c>
      <c r="I228" s="43">
        <f t="shared" si="6"/>
        <v>1382.6919172513542</v>
      </c>
    </row>
    <row r="229" spans="1:9" x14ac:dyDescent="0.3">
      <c r="A229" s="13">
        <v>9</v>
      </c>
      <c r="B229" s="39">
        <v>952</v>
      </c>
      <c r="C229" s="7">
        <v>9</v>
      </c>
      <c r="D229" s="12" t="s">
        <v>199</v>
      </c>
      <c r="E229" s="40">
        <v>86957.13</v>
      </c>
      <c r="F229" s="41">
        <v>7498</v>
      </c>
      <c r="G229" s="41">
        <f t="shared" si="7"/>
        <v>79459.13</v>
      </c>
      <c r="H229" s="42">
        <v>63.88</v>
      </c>
      <c r="I229" s="43">
        <f t="shared" si="6"/>
        <v>1243.8811834690043</v>
      </c>
    </row>
    <row r="230" spans="1:9" x14ac:dyDescent="0.3">
      <c r="A230" s="13">
        <v>9</v>
      </c>
      <c r="B230" s="39">
        <v>955</v>
      </c>
      <c r="C230" s="7">
        <v>8</v>
      </c>
      <c r="D230" s="12" t="s">
        <v>170</v>
      </c>
      <c r="E230" s="40">
        <v>32617.75</v>
      </c>
      <c r="F230" s="41">
        <v>0</v>
      </c>
      <c r="G230" s="41">
        <f t="shared" si="7"/>
        <v>32617.75</v>
      </c>
      <c r="H230" s="42">
        <v>49.769591724621257</v>
      </c>
      <c r="I230" s="43">
        <f t="shared" si="6"/>
        <v>655.37507682354249</v>
      </c>
    </row>
    <row r="231" spans="1:9" x14ac:dyDescent="0.3">
      <c r="A231" s="13">
        <v>9</v>
      </c>
      <c r="B231" s="39">
        <v>957</v>
      </c>
      <c r="C231" s="7">
        <v>6</v>
      </c>
      <c r="D231" s="12" t="s">
        <v>89</v>
      </c>
      <c r="E231" s="40">
        <v>42512.43</v>
      </c>
      <c r="F231" s="41">
        <v>0</v>
      </c>
      <c r="G231" s="41">
        <f t="shared" si="7"/>
        <v>42512.43</v>
      </c>
      <c r="H231" s="42">
        <v>109.31104596052491</v>
      </c>
      <c r="I231" s="43">
        <f t="shared" si="6"/>
        <v>388.91248022045602</v>
      </c>
    </row>
    <row r="232" spans="1:9" x14ac:dyDescent="0.3">
      <c r="A232" s="13">
        <v>9</v>
      </c>
      <c r="B232" s="39">
        <v>958</v>
      </c>
      <c r="C232" s="7">
        <v>7</v>
      </c>
      <c r="D232" s="12" t="s">
        <v>122</v>
      </c>
      <c r="E232" s="40">
        <v>208154.84</v>
      </c>
      <c r="F232" s="41">
        <v>172.88</v>
      </c>
      <c r="G232" s="41">
        <f t="shared" si="7"/>
        <v>207981.96</v>
      </c>
      <c r="H232" s="42">
        <v>388.07263932750806</v>
      </c>
      <c r="I232" s="43">
        <f t="shared" si="6"/>
        <v>535.93564431754942</v>
      </c>
    </row>
    <row r="233" spans="1:9" x14ac:dyDescent="0.3">
      <c r="A233" s="13">
        <v>9</v>
      </c>
      <c r="B233" s="39">
        <v>959</v>
      </c>
      <c r="C233" s="7">
        <v>6</v>
      </c>
      <c r="D233" s="12" t="s">
        <v>90</v>
      </c>
      <c r="E233" s="40">
        <v>131038.71</v>
      </c>
      <c r="F233" s="41">
        <v>0</v>
      </c>
      <c r="G233" s="41">
        <f t="shared" si="7"/>
        <v>131038.71</v>
      </c>
      <c r="H233" s="42">
        <v>338.59535355901789</v>
      </c>
      <c r="I233" s="43">
        <f t="shared" si="6"/>
        <v>387.00681690589022</v>
      </c>
    </row>
    <row r="234" spans="1:9" x14ac:dyDescent="0.3">
      <c r="A234" s="13">
        <v>9</v>
      </c>
      <c r="B234" s="39">
        <v>967</v>
      </c>
      <c r="C234" s="7">
        <v>7</v>
      </c>
      <c r="D234" s="12" t="s">
        <v>123</v>
      </c>
      <c r="E234" s="40">
        <v>97769.37</v>
      </c>
      <c r="F234" s="41">
        <v>0</v>
      </c>
      <c r="G234" s="41">
        <f t="shared" si="7"/>
        <v>97769.37</v>
      </c>
      <c r="H234" s="42">
        <v>67.422224848344314</v>
      </c>
      <c r="I234" s="43">
        <f t="shared" si="6"/>
        <v>1450.1059586793051</v>
      </c>
    </row>
    <row r="235" spans="1:9" x14ac:dyDescent="0.3">
      <c r="A235" s="13">
        <v>9</v>
      </c>
      <c r="B235" s="39">
        <v>970</v>
      </c>
      <c r="C235" s="7">
        <v>6</v>
      </c>
      <c r="D235" s="12" t="s">
        <v>91</v>
      </c>
      <c r="E235" s="40">
        <v>76176.78</v>
      </c>
      <c r="F235" s="41">
        <v>370</v>
      </c>
      <c r="G235" s="41">
        <f t="shared" si="7"/>
        <v>75806.78</v>
      </c>
      <c r="H235" s="42">
        <v>169.71011231601813</v>
      </c>
      <c r="I235" s="43">
        <f t="shared" si="6"/>
        <v>446.68393041211226</v>
      </c>
    </row>
    <row r="236" spans="1:9" x14ac:dyDescent="0.3">
      <c r="A236" s="13">
        <v>9</v>
      </c>
      <c r="B236" s="39">
        <v>971</v>
      </c>
      <c r="C236" s="7">
        <v>7</v>
      </c>
      <c r="D236" s="12" t="s">
        <v>124</v>
      </c>
      <c r="E236" s="40">
        <v>624409.48</v>
      </c>
      <c r="F236" s="41">
        <v>213937.14</v>
      </c>
      <c r="G236" s="41">
        <f t="shared" si="7"/>
        <v>410472.33999999997</v>
      </c>
      <c r="H236" s="42">
        <v>862.20999999999992</v>
      </c>
      <c r="I236" s="43">
        <f t="shared" si="6"/>
        <v>476.07002934319945</v>
      </c>
    </row>
    <row r="237" spans="1:9" x14ac:dyDescent="0.3">
      <c r="A237" s="13">
        <v>9</v>
      </c>
      <c r="B237" s="39">
        <v>973</v>
      </c>
      <c r="C237" s="7">
        <v>8</v>
      </c>
      <c r="D237" s="12" t="s">
        <v>171</v>
      </c>
      <c r="E237" s="40">
        <v>12995.83</v>
      </c>
      <c r="F237" s="41">
        <v>0</v>
      </c>
      <c r="G237" s="41">
        <f t="shared" si="7"/>
        <v>12995.83</v>
      </c>
      <c r="H237" s="42">
        <v>11.654859385148486</v>
      </c>
      <c r="I237" s="43">
        <f t="shared" si="6"/>
        <v>1115.056781942842</v>
      </c>
    </row>
    <row r="238" spans="1:9" x14ac:dyDescent="0.3">
      <c r="A238" s="13"/>
      <c r="B238" s="39">
        <v>974</v>
      </c>
      <c r="C238" s="7">
        <v>8</v>
      </c>
      <c r="D238" s="12" t="s">
        <v>172</v>
      </c>
      <c r="E238" s="40">
        <v>37302.31</v>
      </c>
      <c r="F238" s="41">
        <v>0</v>
      </c>
      <c r="G238" s="41">
        <f t="shared" si="7"/>
        <v>37302.31</v>
      </c>
      <c r="H238" s="42">
        <v>11.780000000000001</v>
      </c>
      <c r="I238" s="43">
        <f t="shared" si="6"/>
        <v>3166.5797962648553</v>
      </c>
    </row>
    <row r="239" spans="1:9" x14ac:dyDescent="0.3">
      <c r="A239" s="13"/>
      <c r="B239" s="39">
        <v>975</v>
      </c>
      <c r="C239" s="7">
        <v>7</v>
      </c>
      <c r="D239" s="12" t="s">
        <v>125</v>
      </c>
      <c r="E239" s="40">
        <v>94343.1</v>
      </c>
      <c r="F239" s="41">
        <v>0</v>
      </c>
      <c r="G239" s="41">
        <f t="shared" si="7"/>
        <v>94343.1</v>
      </c>
      <c r="H239" s="42">
        <v>29.613483714622859</v>
      </c>
      <c r="I239" s="43">
        <f t="shared" si="6"/>
        <v>3185.8156544214444</v>
      </c>
    </row>
    <row r="240" spans="1:9" x14ac:dyDescent="0.3">
      <c r="A240" s="13"/>
      <c r="B240" s="39">
        <v>977</v>
      </c>
      <c r="C240" s="7">
        <v>7</v>
      </c>
      <c r="D240" s="12" t="s">
        <v>280</v>
      </c>
      <c r="E240" s="40">
        <v>70714.649999999994</v>
      </c>
      <c r="F240" s="41">
        <v>0</v>
      </c>
      <c r="G240" s="41">
        <f t="shared" si="7"/>
        <v>70714.649999999994</v>
      </c>
      <c r="H240" s="42">
        <v>49.671683350660736</v>
      </c>
      <c r="I240" s="43">
        <f t="shared" si="6"/>
        <v>1423.6411015262954</v>
      </c>
    </row>
    <row r="241" spans="1:9" x14ac:dyDescent="0.3">
      <c r="A241" s="13"/>
      <c r="B241" s="39">
        <v>978</v>
      </c>
      <c r="C241" s="7">
        <v>8</v>
      </c>
      <c r="D241" s="12" t="s">
        <v>173</v>
      </c>
      <c r="E241" s="40">
        <v>49247.6</v>
      </c>
      <c r="F241" s="41">
        <v>0</v>
      </c>
      <c r="G241" s="41">
        <f t="shared" si="7"/>
        <v>49247.6</v>
      </c>
      <c r="H241" s="42">
        <v>21.802195774780508</v>
      </c>
      <c r="I241" s="43">
        <f t="shared" si="6"/>
        <v>2258.8367019879124</v>
      </c>
    </row>
    <row r="242" spans="1:9" x14ac:dyDescent="0.3">
      <c r="A242" s="13"/>
      <c r="B242" s="39">
        <v>980</v>
      </c>
      <c r="C242" s="7">
        <v>6</v>
      </c>
      <c r="D242" s="12" t="s">
        <v>92</v>
      </c>
      <c r="E242" s="40">
        <v>45165.55</v>
      </c>
      <c r="F242" s="41">
        <v>0</v>
      </c>
      <c r="G242" s="41">
        <f t="shared" si="7"/>
        <v>45165.55</v>
      </c>
      <c r="H242" s="42">
        <v>39.14582118074582</v>
      </c>
      <c r="I242" s="43">
        <f t="shared" si="6"/>
        <v>1153.7770479116948</v>
      </c>
    </row>
    <row r="243" spans="1:9" x14ac:dyDescent="0.3">
      <c r="B243" s="39">
        <v>981</v>
      </c>
      <c r="C243" s="7">
        <v>7</v>
      </c>
      <c r="D243" s="12" t="s">
        <v>126</v>
      </c>
      <c r="E243" s="40">
        <v>311878.34000000003</v>
      </c>
      <c r="F243" s="41">
        <v>27077.84</v>
      </c>
      <c r="G243" s="41">
        <f t="shared" si="7"/>
        <v>284800.5</v>
      </c>
      <c r="H243" s="42">
        <v>113.39990030452914</v>
      </c>
      <c r="I243" s="43">
        <f t="shared" si="6"/>
        <v>2511.4704619244289</v>
      </c>
    </row>
    <row r="244" spans="1:9" x14ac:dyDescent="0.3">
      <c r="B244" s="39">
        <v>982</v>
      </c>
      <c r="C244" s="7">
        <v>9</v>
      </c>
      <c r="D244" s="12" t="s">
        <v>200</v>
      </c>
      <c r="E244" s="40">
        <v>58651.29</v>
      </c>
      <c r="F244" s="41">
        <v>0</v>
      </c>
      <c r="G244" s="41">
        <f t="shared" si="7"/>
        <v>58651.29</v>
      </c>
      <c r="H244" s="42">
        <v>29.560250435669463</v>
      </c>
      <c r="I244" s="43">
        <f t="shared" si="6"/>
        <v>1984.1269656236491</v>
      </c>
    </row>
    <row r="245" spans="1:9" x14ac:dyDescent="0.3">
      <c r="B245" s="39">
        <v>983</v>
      </c>
      <c r="C245" s="7">
        <v>7</v>
      </c>
      <c r="D245" s="12" t="s">
        <v>127</v>
      </c>
      <c r="E245" s="40">
        <v>50032.29</v>
      </c>
      <c r="F245" s="41">
        <v>0</v>
      </c>
      <c r="G245" s="41">
        <f t="shared" si="7"/>
        <v>50032.29</v>
      </c>
      <c r="H245" s="42">
        <v>80.432040576823979</v>
      </c>
      <c r="I245" s="43">
        <f t="shared" si="6"/>
        <v>622.04427043240412</v>
      </c>
    </row>
    <row r="246" spans="1:9" x14ac:dyDescent="0.3">
      <c r="B246" s="39">
        <v>984</v>
      </c>
      <c r="C246" s="7">
        <v>7</v>
      </c>
      <c r="D246" s="12" t="s">
        <v>128</v>
      </c>
      <c r="E246" s="40">
        <v>16251.96</v>
      </c>
      <c r="F246" s="41">
        <v>0</v>
      </c>
      <c r="G246" s="41">
        <f t="shared" si="7"/>
        <v>16251.96</v>
      </c>
      <c r="H246" s="42">
        <v>42.564447259151251</v>
      </c>
      <c r="I246" s="43">
        <f t="shared" si="6"/>
        <v>381.82006454943138</v>
      </c>
    </row>
    <row r="247" spans="1:9" x14ac:dyDescent="0.3">
      <c r="B247" s="39">
        <v>985</v>
      </c>
      <c r="C247" s="7">
        <v>8</v>
      </c>
      <c r="D247" s="12" t="s">
        <v>174</v>
      </c>
      <c r="E247" s="40">
        <v>250917.16</v>
      </c>
      <c r="F247" s="41">
        <v>0</v>
      </c>
      <c r="G247" s="41">
        <f t="shared" si="7"/>
        <v>250917.16</v>
      </c>
      <c r="H247" s="42">
        <v>125.19264759710784</v>
      </c>
      <c r="I247" s="43">
        <f t="shared" si="6"/>
        <v>2004.2483709386511</v>
      </c>
    </row>
    <row r="248" spans="1:9" x14ac:dyDescent="0.3">
      <c r="B248" s="39">
        <v>986</v>
      </c>
      <c r="C248" s="7">
        <v>6</v>
      </c>
      <c r="D248" s="12" t="s">
        <v>93</v>
      </c>
      <c r="E248" s="40">
        <v>45046.07</v>
      </c>
      <c r="F248" s="41">
        <v>0</v>
      </c>
      <c r="G248" s="41">
        <f t="shared" si="7"/>
        <v>45046.07</v>
      </c>
      <c r="H248" s="42">
        <v>3.9963581296238244</v>
      </c>
      <c r="I248" s="43">
        <f t="shared" si="6"/>
        <v>11271.780090499589</v>
      </c>
    </row>
    <row r="249" spans="1:9" x14ac:dyDescent="0.3">
      <c r="B249" s="39">
        <v>987</v>
      </c>
      <c r="C249" s="7">
        <v>9</v>
      </c>
      <c r="D249" s="12" t="s">
        <v>201</v>
      </c>
      <c r="E249" s="40">
        <v>91864.46</v>
      </c>
      <c r="F249" s="41">
        <v>0</v>
      </c>
      <c r="G249" s="41">
        <f t="shared" si="7"/>
        <v>91864.46</v>
      </c>
      <c r="H249" s="42">
        <v>259.50728395461181</v>
      </c>
      <c r="I249" s="43">
        <f t="shared" si="6"/>
        <v>353.99568983222542</v>
      </c>
    </row>
    <row r="250" spans="1:9" x14ac:dyDescent="0.3">
      <c r="B250" s="39">
        <v>988</v>
      </c>
      <c r="C250" s="7">
        <v>6</v>
      </c>
      <c r="D250" s="12" t="s">
        <v>94</v>
      </c>
      <c r="E250" s="40">
        <v>131938.04</v>
      </c>
      <c r="F250" s="41">
        <v>14</v>
      </c>
      <c r="G250" s="41">
        <f t="shared" si="7"/>
        <v>131924.04</v>
      </c>
      <c r="H250" s="42">
        <v>76.705503595032013</v>
      </c>
      <c r="I250" s="43">
        <f t="shared" si="6"/>
        <v>1719.8771120322106</v>
      </c>
    </row>
    <row r="251" spans="1:9" x14ac:dyDescent="0.3">
      <c r="B251" s="39">
        <v>989</v>
      </c>
      <c r="C251" s="7">
        <v>6</v>
      </c>
      <c r="D251" s="12" t="s">
        <v>95</v>
      </c>
      <c r="E251" s="40">
        <v>286004.27</v>
      </c>
      <c r="F251" s="41">
        <v>26334.129999999997</v>
      </c>
      <c r="G251" s="41">
        <f>E251-F251</f>
        <v>259670.14</v>
      </c>
      <c r="H251" s="42">
        <v>172.73226926457707</v>
      </c>
      <c r="I251" s="43">
        <f>IFERROR(G251/H251,0)</f>
        <v>1503.3099553752672</v>
      </c>
    </row>
    <row r="252" spans="1:9" x14ac:dyDescent="0.3">
      <c r="B252" s="39"/>
      <c r="C252" s="7"/>
      <c r="D252" s="12"/>
      <c r="E252" s="40"/>
      <c r="F252" s="41"/>
      <c r="G252" s="41"/>
      <c r="H252" s="42"/>
      <c r="I252" s="43"/>
    </row>
    <row r="253" spans="1:9" x14ac:dyDescent="0.3">
      <c r="B253" s="39"/>
      <c r="C253" s="7"/>
      <c r="D253" s="12"/>
      <c r="E253" s="40"/>
      <c r="F253" s="41"/>
      <c r="G253" s="41"/>
      <c r="H253" s="42"/>
      <c r="I253" s="43"/>
    </row>
    <row r="254" spans="1:9" x14ac:dyDescent="0.3">
      <c r="B254" s="39"/>
      <c r="C254" s="7"/>
      <c r="D254" s="12"/>
      <c r="E254" s="40"/>
      <c r="F254" s="41"/>
      <c r="G254" s="41"/>
      <c r="H254" s="42"/>
      <c r="I254" s="43"/>
    </row>
    <row r="255" spans="1:9" x14ac:dyDescent="0.3">
      <c r="B255" s="39"/>
      <c r="C255" s="7"/>
      <c r="D255" s="12"/>
      <c r="E255" s="40"/>
      <c r="F255" s="41"/>
      <c r="G255" s="41"/>
      <c r="H255" s="42"/>
      <c r="I255" s="43"/>
    </row>
    <row r="256" spans="1:9" x14ac:dyDescent="0.3">
      <c r="B256" s="39"/>
      <c r="C256" s="7"/>
      <c r="D256" s="12"/>
      <c r="E256" s="40"/>
      <c r="F256" s="41"/>
      <c r="G256" s="41"/>
      <c r="H256" s="42"/>
      <c r="I256" s="43"/>
    </row>
    <row r="257" spans="2:9" x14ac:dyDescent="0.3">
      <c r="B257" s="39"/>
      <c r="C257" s="7"/>
      <c r="D257" s="12"/>
      <c r="E257" s="40"/>
      <c r="F257" s="41"/>
      <c r="G257" s="41"/>
      <c r="H257" s="42"/>
      <c r="I257" s="43"/>
    </row>
  </sheetData>
  <autoFilter ref="B4:I4" xr:uid="{00000000-0001-0000-0200-000000000000}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4" ma:contentTypeDescription="Create a new document." ma:contentTypeScope="" ma:versionID="ce885034196c164d16089b917f41f8e7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46981404bb03b1fa6274603e5d93a38f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58a5c21-0e27-4b55-99aa-02304c2dfe44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3779F6-DCB7-4D8A-9C60-B49795BF73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2FE9BE-7BC8-4C09-A3D0-A827697ED9AE}">
  <ds:schemaRefs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cc843694-e573-4847-9593-6af7526bc02c"/>
    <ds:schemaRef ds:uri="http://schemas.microsoft.com/office/infopath/2007/PartnerControls"/>
    <ds:schemaRef ds:uri="44e471b1-b1fe-4853-bf7e-97ea90b2d993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4DBACEF-AB53-4D0C-81BD-2EB88A789B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2025 Funding</vt:lpstr>
      <vt:lpstr>Revised 2024 MFAM (2022 PYAs)</vt:lpstr>
      <vt:lpstr>Revised 2022 Lockdown</vt:lpstr>
      <vt:lpstr>Revised 2023 MFAM (2021 PYAs)</vt:lpstr>
      <vt:lpstr>Revised 2021 Lockdown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2024-12-09T19:40:50Z</dcterms:created>
  <dcterms:modified xsi:type="dcterms:W3CDTF">2025-04-11T13:28:18Z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0x01010015FF677344A00D4BBF4C7F3E8FA45D4A</vt:lpwstr>
  </property>
</Properties>
</file>