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w working directory\projects 2022\dillon_20seb\dms60462\"/>
    </mc:Choice>
  </mc:AlternateContent>
  <xr:revisionPtr revIDLastSave="0" documentId="8_{968582CF-7282-4E02-8BBB-CE25CDB08EE3}" xr6:coauthVersionLast="47" xr6:coauthVersionMax="47" xr10:uidLastSave="{00000000-0000-0000-0000-000000000000}"/>
  <bookViews>
    <workbookView xWindow="-46188" yWindow="6024" windowWidth="23256" windowHeight="14016" firstSheet="2" activeTab="1" xr2:uid="{F6A3FED7-2674-4261-9EA3-ED4DA0D313A0}"/>
  </bookViews>
  <sheets>
    <sheet name="Mass Balance - Tires" sheetId="1" state="hidden" r:id="rId1"/>
    <sheet name="Using this template" sheetId="6" r:id="rId2"/>
    <sheet name="Mass Balance - Batteries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8" i="4" l="1"/>
  <c r="C82" i="4" s="1"/>
  <c r="C87" i="4" s="1"/>
  <c r="C71" i="4"/>
  <c r="C86" i="4" s="1"/>
  <c r="C59" i="4"/>
  <c r="C57" i="4"/>
  <c r="C29" i="4"/>
  <c r="C31" i="4" s="1"/>
  <c r="C19" i="4"/>
  <c r="C51" i="4"/>
  <c r="C40" i="4"/>
  <c r="C10" i="4"/>
  <c r="C85" i="4" s="1"/>
  <c r="C37" i="1"/>
  <c r="C41" i="1" s="1"/>
  <c r="C7" i="1"/>
  <c r="C13" i="1" s="1"/>
  <c r="C26" i="1"/>
  <c r="C19" i="1"/>
  <c r="C52" i="1" s="1"/>
  <c r="C14" i="4" l="1"/>
  <c r="C89" i="4"/>
  <c r="C62" i="4"/>
  <c r="C43" i="1"/>
  <c r="C45" i="1" l="1"/>
  <c r="C53" i="1" s="1"/>
  <c r="C54" i="1" s="1"/>
  <c r="C50" i="1" l="1"/>
  <c r="C47" i="1"/>
  <c r="C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Hearn, Peter</author>
  </authors>
  <commentList>
    <comment ref="D53" authorId="0" shapeId="0" xr:uid="{60214398-EAE8-45DA-BC27-23E5EF5E698A}">
      <text>
        <r>
          <rPr>
            <b/>
            <sz val="9"/>
            <color indexed="81"/>
            <rFont val="Tahoma"/>
            <family val="2"/>
          </rPr>
          <t>Hearn, Peter:</t>
        </r>
        <r>
          <rPr>
            <sz val="9"/>
            <color indexed="81"/>
            <rFont val="Tahoma"/>
            <family val="2"/>
          </rPr>
          <t xml:space="preserve">
Allows for shrinkage without impacting RER</t>
        </r>
      </text>
    </comment>
  </commentList>
</comments>
</file>

<file path=xl/sharedStrings.xml><?xml version="1.0" encoding="utf-8"?>
<sst xmlns="http://schemas.openxmlformats.org/spreadsheetml/2006/main" count="196" uniqueCount="162">
  <si>
    <t>Calendar Year</t>
  </si>
  <si>
    <t>Item ID</t>
  </si>
  <si>
    <t>Opening Product Inventory (KG)</t>
  </si>
  <si>
    <t>Tires</t>
  </si>
  <si>
    <t>(a)</t>
  </si>
  <si>
    <t>Opening Processed Materials Inventory (KG)</t>
  </si>
  <si>
    <t>Rubber</t>
  </si>
  <si>
    <t>Steel</t>
  </si>
  <si>
    <t>Fibre</t>
  </si>
  <si>
    <t>(b)</t>
  </si>
  <si>
    <t>Opening Non-Program Materials Inventory (KG)</t>
  </si>
  <si>
    <t>Non-Program Material (e.g. rims, garbage)</t>
  </si>
  <si>
    <t>(c)</t>
  </si>
  <si>
    <t>Inbound Product (KG)</t>
  </si>
  <si>
    <t>(d)</t>
  </si>
  <si>
    <t>Opening Inventory + Inbound Product (KG)</t>
  </si>
  <si>
    <t>Tires + Processed Material</t>
  </si>
  <si>
    <t>(a+b+c+d)</t>
  </si>
  <si>
    <t>Processed material sent to an end market to be used in the making of products and packing + reused products</t>
  </si>
  <si>
    <t>Reused Tires</t>
  </si>
  <si>
    <t>(e)</t>
  </si>
  <si>
    <t>Program material sent to an end market to be disposed of or stored in a manner that is not considered recycling</t>
  </si>
  <si>
    <t>Landfill</t>
  </si>
  <si>
    <t>Incinerated</t>
  </si>
  <si>
    <t>Used as a fuel or a fuel supplement</t>
  </si>
  <si>
    <t>Stored, stockpiled or otherwise deposited on land</t>
  </si>
  <si>
    <t>(f)</t>
  </si>
  <si>
    <t>Non-Program material sent to an end market</t>
  </si>
  <si>
    <t>(g)</t>
  </si>
  <si>
    <t>Non-Processed Product Transferred to Other Processors</t>
  </si>
  <si>
    <t>(h)</t>
  </si>
  <si>
    <t>Closing Product Inventory (KG)</t>
  </si>
  <si>
    <t>(i)</t>
  </si>
  <si>
    <t>Closing Processed Materials Inventory (KG)</t>
  </si>
  <si>
    <t>(j)</t>
  </si>
  <si>
    <t>Closing Non-Program Materials Inventory (KG)</t>
  </si>
  <si>
    <t>(k)</t>
  </si>
  <si>
    <t>Closing Inventory (KG) Tires + Material</t>
  </si>
  <si>
    <t>(i+j+k)</t>
  </si>
  <si>
    <t>Gross Processed + Closing Inventory</t>
  </si>
  <si>
    <t>(e+f+g+h+i+j+k)</t>
  </si>
  <si>
    <t>Shrinkage / wastage</t>
  </si>
  <si>
    <t>(l)</t>
  </si>
  <si>
    <t>Outbound Material + Closing Inventory</t>
  </si>
  <si>
    <t>(e+f+g+h+i+j+k+l)</t>
  </si>
  <si>
    <t>Mass Balance</t>
  </si>
  <si>
    <t>(a+b+c+d) - (e+f+g+h+i+j+k+l)</t>
  </si>
  <si>
    <t>Recycled Material</t>
  </si>
  <si>
    <t>Available Material (Exc. Non-program, Closing Inventory, Shrinkage)</t>
  </si>
  <si>
    <t>(a+b+c+d) - (g+i+j+k+l)</t>
  </si>
  <si>
    <t>Resource Efficiency Rate</t>
  </si>
  <si>
    <t xml:space="preserve">Mass Balance Template: 
Battery Recycling Efficiency Rate Calculation and Verification </t>
  </si>
  <si>
    <t xml:space="preserve">This template has been developed to be used to calculate and verify a processor's RER in accordance with the mass balancing approach as detailed in the RPRA Registry Procedure - Battery Recycling Efficiency Rate Calculation and Verification. When using this template please refer to the process flow diagram below and the Registry Procedure for guidance. </t>
  </si>
  <si>
    <t xml:space="preserve">Registry Procedure is available here: </t>
  </si>
  <si>
    <t>to insert link</t>
  </si>
  <si>
    <t>Data should be input into cells of this colour</t>
  </si>
  <si>
    <t>Formulas have been applied to cells of this colour and they will calculate automatically when data has been entered</t>
  </si>
  <si>
    <t>Process flow diagram for the mass balance approach to determining a processors RER</t>
  </si>
  <si>
    <t>20XX</t>
  </si>
  <si>
    <t>All Weights in Kilograms (kg)</t>
  </si>
  <si>
    <t>kg</t>
  </si>
  <si>
    <t>Step 1 - Opening Product Inventory Carried Over from Prior Year</t>
  </si>
  <si>
    <t>Opening Product Inventory</t>
  </si>
  <si>
    <t>Unsorted Products</t>
  </si>
  <si>
    <t>a</t>
  </si>
  <si>
    <t>Opening Processed Materials Inventory</t>
  </si>
  <si>
    <t>Material A (e.g. aluminium, fertilizer, coating ingredient)</t>
  </si>
  <si>
    <t>Material B (e.g. aluminium, fertilizer, coating ingredient)</t>
  </si>
  <si>
    <t>Material C (e.g. aluminium, fertilizer, coating ingredient)</t>
  </si>
  <si>
    <t>add more lines above as needed</t>
  </si>
  <si>
    <t>Total Opening Processed Materials Inventory</t>
  </si>
  <si>
    <t>b</t>
  </si>
  <si>
    <t xml:space="preserve">Opening Non-Designated Materials Inventory </t>
  </si>
  <si>
    <t>Non-Designated Material (e.g. garbage)</t>
  </si>
  <si>
    <t>c</t>
  </si>
  <si>
    <t>Total Opening Inventory</t>
  </si>
  <si>
    <t>a + b + c</t>
  </si>
  <si>
    <t>Step 2 - Determination of Weight Sent for Preparation for Processing in Calendar Year</t>
  </si>
  <si>
    <t>Total Weight Received from Haulers</t>
  </si>
  <si>
    <t>Inbound unsorted products</t>
  </si>
  <si>
    <t>d</t>
  </si>
  <si>
    <t>Total Weight Sent for Preparation for Processing (WI)</t>
  </si>
  <si>
    <t>All unsorted products</t>
  </si>
  <si>
    <t>a + d</t>
  </si>
  <si>
    <t>Step 3 - Preparation for Processing - Determination of Total Weight of Eligible Batteries</t>
  </si>
  <si>
    <t>Non-Designated Materials (NDM)</t>
  </si>
  <si>
    <t>e</t>
  </si>
  <si>
    <t>Batteries of a Different Category (Bx)</t>
  </si>
  <si>
    <t>Batteries excluded from processing</t>
  </si>
  <si>
    <t>f</t>
  </si>
  <si>
    <t>Closing Inventory (Bnp)</t>
  </si>
  <si>
    <t>Batteries Not Processed within the timeframe</t>
  </si>
  <si>
    <t>g</t>
  </si>
  <si>
    <t>Weight of Batteries sent for Reuse (Bru)</t>
  </si>
  <si>
    <t>Reuse batteries</t>
  </si>
  <si>
    <t>h</t>
  </si>
  <si>
    <t>Weight of Batteries sent for Refurbishing (Bf)</t>
  </si>
  <si>
    <t>Refurbished batteries</t>
  </si>
  <si>
    <t>i</t>
  </si>
  <si>
    <t>Designated Weight of Batteries (TW)</t>
  </si>
  <si>
    <t>Calculated TW</t>
  </si>
  <si>
    <t>(a + d) - (e + f + g + h + i)</t>
  </si>
  <si>
    <t>Actual TW from Weighing Materials</t>
  </si>
  <si>
    <t>j</t>
  </si>
  <si>
    <t>Added Materials (AM)</t>
  </si>
  <si>
    <t>Material added during processing</t>
  </si>
  <si>
    <t>k</t>
  </si>
  <si>
    <t xml:space="preserve">Step 4 - Processing - Determination of Weight of Recovered Resource (R) </t>
  </si>
  <si>
    <t xml:space="preserve">Recoverable Resources sent to Downstream Processor </t>
  </si>
  <si>
    <t>Downstream Processor 1 (Rb1)</t>
  </si>
  <si>
    <t>l1</t>
  </si>
  <si>
    <t>Downstream Processor 2 (Rb2)</t>
  </si>
  <si>
    <t>l2</t>
  </si>
  <si>
    <t>Downstream Processor 3 (Rb3)</t>
  </si>
  <si>
    <t>l3</t>
  </si>
  <si>
    <t>li</t>
  </si>
  <si>
    <t>l</t>
  </si>
  <si>
    <t>Recycling Efficiency Rate (RER) of Downstream Processors</t>
  </si>
  <si>
    <t>RER of Downstream Processor 1 (RERds1)</t>
  </si>
  <si>
    <t>m1</t>
  </si>
  <si>
    <t xml:space="preserve">(RER is a percentage expressed as a decimal, e.g. 90% = 0.9) </t>
  </si>
  <si>
    <t>RER of Downstream Processor 2 (RERds2)</t>
  </si>
  <si>
    <t>m2</t>
  </si>
  <si>
    <t>RER of Downstream Processor 3 (RERds3)</t>
  </si>
  <si>
    <t>m3</t>
  </si>
  <si>
    <t>mi</t>
  </si>
  <si>
    <t xml:space="preserve">Recovered Resources from Downstream Processors </t>
  </si>
  <si>
    <t>Calculated Weight Recovered by Processor 1 (Rd1)</t>
  </si>
  <si>
    <t>n1 = l1 x m1</t>
  </si>
  <si>
    <t>Calculated Weight Recovered by Processor 2 (Rd2)</t>
  </si>
  <si>
    <t>n2 = l2 x m2</t>
  </si>
  <si>
    <t>Calculated Weight Recovered by Processor 3 (Rd3)</t>
  </si>
  <si>
    <t>n3 = l3 x m3</t>
  </si>
  <si>
    <t>ni = li x mi</t>
  </si>
  <si>
    <t>n</t>
  </si>
  <si>
    <t>Recovered Resources from the Processor (Rp)</t>
  </si>
  <si>
    <t>o</t>
  </si>
  <si>
    <t>Total Recovered Resources from Processing</t>
  </si>
  <si>
    <t>n + o</t>
  </si>
  <si>
    <t>Step 5 - Recycling Efficiency Rate</t>
  </si>
  <si>
    <t>Processor Recycling Efficiency Rate</t>
  </si>
  <si>
    <t>[(n + o) / (j + k)] x 100%</t>
  </si>
  <si>
    <t>(Total Recovered Resources/(Eligible Weight of HSP + Added Materials)) x 100%</t>
  </si>
  <si>
    <t>Step 6 - Program material sent to an end market to be disposed of or stored in a manner that is not considered recycling</t>
  </si>
  <si>
    <t>Unrecoverable materials (UM)</t>
  </si>
  <si>
    <t>Unaccounted for losses (e.g. evaporated water)</t>
  </si>
  <si>
    <t>p</t>
  </si>
  <si>
    <t>Step 7 - Closing Inventory</t>
  </si>
  <si>
    <t xml:space="preserve">Closing Processed Materials Inventory </t>
  </si>
  <si>
    <t>q</t>
  </si>
  <si>
    <t xml:space="preserve">Closing Non-Designated Materials Inventory </t>
  </si>
  <si>
    <t>r</t>
  </si>
  <si>
    <t>Total Closing Inventory</t>
  </si>
  <si>
    <t>g + q + r</t>
  </si>
  <si>
    <t>Step 8 - Mass balance</t>
  </si>
  <si>
    <t>Total Weight In</t>
  </si>
  <si>
    <t>a + b + c + d + k</t>
  </si>
  <si>
    <t>Total Weight Out</t>
  </si>
  <si>
    <t>e + f + h + i + l + o + p</t>
  </si>
  <si>
    <t>Total Weight Stored</t>
  </si>
  <si>
    <r>
      <t xml:space="preserve">Note: </t>
    </r>
    <r>
      <rPr>
        <i/>
        <sz val="10"/>
        <color theme="1"/>
        <rFont val="Trebuchet MS"/>
        <family val="2"/>
      </rPr>
      <t>Should equal zero</t>
    </r>
  </si>
  <si>
    <t>(a + b + c + d + k) - (e + f + h + i + l + o + p) - (g + q + 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</si>
</sst>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Trebuchet MS"/>
      <family val="2"/>
    </font>
    <font>
      <b/>
      <i/>
      <sz val="10"/>
      <color theme="1"/>
      <name val="Trebuchet MS"/>
      <family val="2"/>
    </font>
    <font>
      <b/>
      <sz val="10"/>
      <name val="Trebuchet MS"/>
      <family val="2"/>
    </font>
    <font>
      <b/>
      <sz val="10"/>
      <color theme="4" tint="-0.499984740745262"/>
      <name val="Trebuchet MS"/>
      <family val="2"/>
    </font>
    <font>
      <sz val="10"/>
      <color theme="4" tint="-0.499984740745262"/>
      <name val="Trebuchet MS"/>
      <family val="2"/>
    </font>
    <font>
      <sz val="18"/>
      <color theme="1"/>
      <name val="Calibri"/>
      <family val="2"/>
      <scheme val="minor"/>
    </font>
    <font>
      <b/>
      <sz val="2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5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/>
    <xf numFmtId="0" fontId="5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3" xfId="0" applyFont="1" applyBorder="1"/>
    <xf numFmtId="0" fontId="5" fillId="0" borderId="7" xfId="0" applyFont="1" applyBorder="1"/>
    <xf numFmtId="0" fontId="4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/>
    </xf>
    <xf numFmtId="165" fontId="9" fillId="0" borderId="0" xfId="0" applyNumberFormat="1" applyFont="1"/>
    <xf numFmtId="0" fontId="7" fillId="0" borderId="5" xfId="0" applyFont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/>
    <xf numFmtId="165" fontId="5" fillId="0" borderId="0" xfId="2" applyNumberFormat="1" applyFont="1" applyBorder="1"/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/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/>
    <xf numFmtId="0" fontId="13" fillId="0" borderId="13" xfId="0" applyFont="1" applyBorder="1" applyAlignment="1">
      <alignment horizontal="left" vertical="center"/>
    </xf>
    <xf numFmtId="0" fontId="1" fillId="0" borderId="13" xfId="0" applyFont="1" applyBorder="1"/>
    <xf numFmtId="0" fontId="12" fillId="0" borderId="0" xfId="0" applyFont="1" applyAlignment="1">
      <alignment horizontal="right"/>
    </xf>
    <xf numFmtId="0" fontId="1" fillId="0" borderId="14" xfId="0" applyFont="1" applyBorder="1"/>
    <xf numFmtId="0" fontId="13" fillId="0" borderId="13" xfId="0" applyFont="1" applyBorder="1"/>
    <xf numFmtId="0" fontId="5" fillId="0" borderId="13" xfId="0" applyFont="1" applyBorder="1" applyAlignment="1">
      <alignment vertical="center"/>
    </xf>
    <xf numFmtId="0" fontId="7" fillId="0" borderId="5" xfId="0" applyFont="1" applyBorder="1"/>
    <xf numFmtId="10" fontId="5" fillId="0" borderId="0" xfId="2" applyNumberFormat="1" applyFont="1" applyBorder="1"/>
    <xf numFmtId="0" fontId="7" fillId="0" borderId="0" xfId="0" applyFont="1"/>
    <xf numFmtId="165" fontId="1" fillId="2" borderId="0" xfId="1" applyNumberFormat="1" applyFont="1" applyFill="1" applyBorder="1" applyAlignment="1">
      <alignment horizontal="right" vertical="center"/>
    </xf>
    <xf numFmtId="0" fontId="1" fillId="0" borderId="4" xfId="0" applyFont="1" applyBorder="1"/>
    <xf numFmtId="165" fontId="1" fillId="0" borderId="0" xfId="1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65" fontId="1" fillId="0" borderId="6" xfId="1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65" fontId="1" fillId="0" borderId="0" xfId="1" applyNumberFormat="1" applyFont="1" applyBorder="1" applyAlignment="1">
      <alignment horizontal="right" vertical="center"/>
    </xf>
    <xf numFmtId="165" fontId="1" fillId="0" borderId="6" xfId="1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65" fontId="1" fillId="0" borderId="0" xfId="1" applyNumberFormat="1" applyFont="1" applyBorder="1" applyAlignment="1">
      <alignment horizontal="left" vertical="center"/>
    </xf>
    <xf numFmtId="0" fontId="1" fillId="0" borderId="4" xfId="0" applyFont="1" applyBorder="1" applyAlignment="1">
      <alignment wrapText="1"/>
    </xf>
    <xf numFmtId="165" fontId="1" fillId="2" borderId="0" xfId="1" applyNumberFormat="1" applyFont="1" applyFill="1" applyBorder="1"/>
    <xf numFmtId="165" fontId="1" fillId="0" borderId="0" xfId="1" applyNumberFormat="1" applyFont="1" applyFill="1" applyBorder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8" xfId="0" applyFont="1" applyBorder="1" applyAlignment="1">
      <alignment horizontal="left" vertical="center"/>
    </xf>
    <xf numFmtId="165" fontId="1" fillId="0" borderId="8" xfId="1" applyNumberFormat="1" applyFont="1" applyFill="1" applyBorder="1" applyAlignment="1">
      <alignment horizontal="right" vertical="center"/>
    </xf>
    <xf numFmtId="165" fontId="1" fillId="0" borderId="0" xfId="0" applyNumberFormat="1" applyFont="1"/>
    <xf numFmtId="165" fontId="1" fillId="0" borderId="8" xfId="0" applyNumberFormat="1" applyFont="1" applyBorder="1"/>
    <xf numFmtId="10" fontId="1" fillId="0" borderId="0" xfId="2" applyNumberFormat="1" applyFont="1" applyBorder="1"/>
    <xf numFmtId="0" fontId="1" fillId="0" borderId="7" xfId="0" applyFont="1" applyBorder="1"/>
    <xf numFmtId="0" fontId="1" fillId="0" borderId="8" xfId="0" applyFont="1" applyBorder="1" applyAlignment="1">
      <alignment horizontal="right"/>
    </xf>
    <xf numFmtId="10" fontId="1" fillId="0" borderId="8" xfId="2" applyNumberFormat="1" applyFont="1" applyBorder="1"/>
    <xf numFmtId="0" fontId="1" fillId="0" borderId="13" xfId="0" applyFont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165" fontId="1" fillId="6" borderId="0" xfId="1" applyNumberFormat="1" applyFont="1" applyFill="1" applyBorder="1" applyAlignment="1">
      <alignment horizontal="right" vertical="center"/>
    </xf>
    <xf numFmtId="165" fontId="1" fillId="6" borderId="0" xfId="1" applyNumberFormat="1" applyFont="1" applyFill="1" applyBorder="1"/>
    <xf numFmtId="165" fontId="1" fillId="6" borderId="0" xfId="0" applyNumberFormat="1" applyFont="1" applyFill="1"/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/>
    <xf numFmtId="0" fontId="15" fillId="0" borderId="5" xfId="0" applyFont="1" applyBorder="1" applyAlignment="1">
      <alignment horizontal="center"/>
    </xf>
    <xf numFmtId="0" fontId="16" fillId="0" borderId="5" xfId="0" applyFont="1" applyBorder="1"/>
    <xf numFmtId="165" fontId="2" fillId="0" borderId="0" xfId="0" applyNumberFormat="1" applyFont="1"/>
    <xf numFmtId="165" fontId="5" fillId="6" borderId="0" xfId="1" applyNumberFormat="1" applyFont="1" applyFill="1" applyBorder="1" applyAlignment="1">
      <alignment horizontal="left" vertical="center"/>
    </xf>
    <xf numFmtId="165" fontId="1" fillId="7" borderId="0" xfId="1" applyNumberFormat="1" applyFont="1" applyFill="1" applyBorder="1" applyAlignment="1">
      <alignment horizontal="right" vertical="center"/>
    </xf>
    <xf numFmtId="165" fontId="1" fillId="7" borderId="6" xfId="1" applyNumberFormat="1" applyFont="1" applyFill="1" applyBorder="1" applyAlignment="1">
      <alignment horizontal="right" vertical="center"/>
    </xf>
    <xf numFmtId="165" fontId="1" fillId="7" borderId="6" xfId="0" applyNumberFormat="1" applyFont="1" applyFill="1" applyBorder="1"/>
    <xf numFmtId="165" fontId="1" fillId="7" borderId="0" xfId="0" applyNumberFormat="1" applyFont="1" applyFill="1"/>
    <xf numFmtId="165" fontId="5" fillId="7" borderId="0" xfId="2" applyNumberFormat="1" applyFont="1" applyFill="1" applyBorder="1"/>
    <xf numFmtId="0" fontId="14" fillId="4" borderId="8" xfId="0" applyFont="1" applyFill="1" applyBorder="1" applyAlignment="1">
      <alignment vertical="center"/>
    </xf>
    <xf numFmtId="165" fontId="14" fillId="4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/>
    <xf numFmtId="0" fontId="16" fillId="0" borderId="5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left" vertical="top" wrapText="1"/>
    </xf>
    <xf numFmtId="0" fontId="0" fillId="5" borderId="15" xfId="0" applyFill="1" applyBorder="1" applyAlignment="1">
      <alignment horizontal="left" vertical="top" wrapText="1"/>
    </xf>
    <xf numFmtId="0" fontId="0" fillId="7" borderId="15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8" borderId="0" xfId="0" applyFill="1" applyAlignment="1">
      <alignment horizontal="left" vertical="top" wrapText="1"/>
    </xf>
    <xf numFmtId="0" fontId="5" fillId="5" borderId="13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4">
    <cellStyle name="Comma" xfId="1" builtinId="3"/>
    <cellStyle name="Comma 2" xfId="3" xr:uid="{E1B8E00D-480C-4EC1-91F1-5DCC155A403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</xdr:colOff>
      <xdr:row>22</xdr:row>
      <xdr:rowOff>64770</xdr:rowOff>
    </xdr:from>
    <xdr:to>
      <xdr:col>15</xdr:col>
      <xdr:colOff>236219</xdr:colOff>
      <xdr:row>40</xdr:row>
      <xdr:rowOff>15240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CAFFC7BE-9F30-B2DA-02A3-B222092DE3A5}"/>
            </a:ext>
          </a:extLst>
        </xdr:cNvPr>
        <xdr:cNvGrpSpPr/>
      </xdr:nvGrpSpPr>
      <xdr:grpSpPr>
        <a:xfrm>
          <a:off x="615314" y="4893945"/>
          <a:ext cx="8764905" cy="3379470"/>
          <a:chOff x="609600" y="3962400"/>
          <a:chExt cx="8446632" cy="3089053"/>
        </a:xfrm>
      </xdr:grpSpPr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EAD2A869-BB1A-682C-B882-693AADB7F61A}"/>
              </a:ext>
            </a:extLst>
          </xdr:cNvPr>
          <xdr:cNvGrpSpPr/>
        </xdr:nvGrpSpPr>
        <xdr:grpSpPr>
          <a:xfrm>
            <a:off x="609600" y="3962400"/>
            <a:ext cx="4339741" cy="3089053"/>
            <a:chOff x="431602" y="712323"/>
            <a:chExt cx="6907400" cy="3567978"/>
          </a:xfrm>
        </xdr:grpSpPr>
        <xdr:sp macro="" textlink="">
          <xdr:nvSpPr>
            <xdr:cNvPr id="16" name="Rectangle: Rounded Corners 15">
              <a:extLst>
                <a:ext uri="{FF2B5EF4-FFF2-40B4-BE49-F238E27FC236}">
                  <a16:creationId xmlns:a16="http://schemas.microsoft.com/office/drawing/2014/main" id="{6F4D2903-D048-CBC3-FFFB-198BDC544DCD}"/>
                </a:ext>
              </a:extLst>
            </xdr:cNvPr>
            <xdr:cNvSpPr>
              <a:spLocks noChangeAspect="1"/>
            </xdr:cNvSpPr>
          </xdr:nvSpPr>
          <xdr:spPr>
            <a:xfrm>
              <a:off x="431602" y="1467623"/>
              <a:ext cx="1463040" cy="822960"/>
            </a:xfrm>
            <a:prstGeom prst="roundRect">
              <a:avLst/>
            </a:prstGeom>
            <a:solidFill>
              <a:srgbClr val="1C577F"/>
            </a:solidFill>
            <a:ln>
              <a:solidFill>
                <a:srgbClr val="1C577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Opening inventory</a:t>
              </a:r>
              <a:endParaRPr lang="en-CA" sz="9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7" name="Rectangle: Rounded Corners 16">
              <a:extLst>
                <a:ext uri="{FF2B5EF4-FFF2-40B4-BE49-F238E27FC236}">
                  <a16:creationId xmlns:a16="http://schemas.microsoft.com/office/drawing/2014/main" id="{E1A54BD0-23F4-0C2C-C705-1BB30E00E327}"/>
                </a:ext>
              </a:extLst>
            </xdr:cNvPr>
            <xdr:cNvSpPr>
              <a:spLocks noChangeAspect="1"/>
            </xdr:cNvSpPr>
          </xdr:nvSpPr>
          <xdr:spPr>
            <a:xfrm>
              <a:off x="437746" y="2677705"/>
              <a:ext cx="1463040" cy="822960"/>
            </a:xfrm>
            <a:prstGeom prst="roundRect">
              <a:avLst/>
            </a:prstGeom>
            <a:solidFill>
              <a:srgbClr val="1C577F"/>
            </a:solidFill>
            <a:ln>
              <a:solidFill>
                <a:srgbClr val="1C577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Materials received from haulers</a:t>
              </a:r>
            </a:p>
          </xdr:txBody>
        </xdr:sp>
        <xdr:sp macro="" textlink="">
          <xdr:nvSpPr>
            <xdr:cNvPr id="18" name="Rectangle: Rounded Corners 17">
              <a:extLst>
                <a:ext uri="{FF2B5EF4-FFF2-40B4-BE49-F238E27FC236}">
                  <a16:creationId xmlns:a16="http://schemas.microsoft.com/office/drawing/2014/main" id="{0829693B-D393-5782-F1D6-7181EA1046B2}"/>
                </a:ext>
              </a:extLst>
            </xdr:cNvPr>
            <xdr:cNvSpPr>
              <a:spLocks noChangeAspect="1"/>
            </xdr:cNvSpPr>
          </xdr:nvSpPr>
          <xdr:spPr>
            <a:xfrm>
              <a:off x="4161654" y="2085740"/>
              <a:ext cx="1463040" cy="822960"/>
            </a:xfrm>
            <a:prstGeom prst="roundRect">
              <a:avLst/>
            </a:prstGeom>
            <a:solidFill>
              <a:srgbClr val="A12768"/>
            </a:solidFill>
            <a:ln>
              <a:solidFill>
                <a:srgbClr val="A12768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900">
                  <a:latin typeface="Arial" panose="020B0604020202020204" pitchFamily="34" charset="0"/>
                  <a:cs typeface="Arial" panose="020B0604020202020204" pitchFamily="34" charset="0"/>
                </a:rPr>
                <a:t>Preparation for Processing</a:t>
              </a:r>
            </a:p>
          </xdr:txBody>
        </xdr:sp>
        <xdr:sp macro="" textlink="">
          <xdr:nvSpPr>
            <xdr:cNvPr id="19" name="Rectangle: Rounded Corners 18">
              <a:extLst>
                <a:ext uri="{FF2B5EF4-FFF2-40B4-BE49-F238E27FC236}">
                  <a16:creationId xmlns:a16="http://schemas.microsoft.com/office/drawing/2014/main" id="{9D11110A-98FF-337C-389B-DD8CEC40F1AB}"/>
                </a:ext>
              </a:extLst>
            </xdr:cNvPr>
            <xdr:cNvSpPr>
              <a:spLocks noChangeAspect="1"/>
            </xdr:cNvSpPr>
          </xdr:nvSpPr>
          <xdr:spPr>
            <a:xfrm>
              <a:off x="5875962" y="2085740"/>
              <a:ext cx="1463040" cy="822960"/>
            </a:xfrm>
            <a:prstGeom prst="roundRect">
              <a:avLst/>
            </a:prstGeom>
            <a:solidFill>
              <a:srgbClr val="3C8122"/>
            </a:solidFill>
            <a:ln>
              <a:solidFill>
                <a:srgbClr val="3C812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Total weight of batteries received (TW)</a:t>
              </a:r>
            </a:p>
          </xdr:txBody>
        </xdr:sp>
        <xdr:sp macro="" textlink="">
          <xdr:nvSpPr>
            <xdr:cNvPr id="20" name="Rectangle: Rounded Corners 19">
              <a:extLst>
                <a:ext uri="{FF2B5EF4-FFF2-40B4-BE49-F238E27FC236}">
                  <a16:creationId xmlns:a16="http://schemas.microsoft.com/office/drawing/2014/main" id="{227E6C32-02AD-9F51-C1A6-CB4FE9C7AB3D}"/>
                </a:ext>
              </a:extLst>
            </xdr:cNvPr>
            <xdr:cNvSpPr>
              <a:spLocks noChangeAspect="1"/>
            </xdr:cNvSpPr>
          </xdr:nvSpPr>
          <xdr:spPr>
            <a:xfrm>
              <a:off x="3352557" y="712323"/>
              <a:ext cx="1463040" cy="822960"/>
            </a:xfrm>
            <a:prstGeom prst="roundRect">
              <a:avLst/>
            </a:prstGeom>
            <a:solidFill>
              <a:srgbClr val="CE8912"/>
            </a:solidFill>
            <a:ln>
              <a:solidFill>
                <a:srgbClr val="CE891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Material not designated under the Reg (NDM)</a:t>
              </a:r>
            </a:p>
          </xdr:txBody>
        </xdr:sp>
        <xdr:sp macro="" textlink="">
          <xdr:nvSpPr>
            <xdr:cNvPr id="21" name="Rectangle: Rounded Corners 20">
              <a:extLst>
                <a:ext uri="{FF2B5EF4-FFF2-40B4-BE49-F238E27FC236}">
                  <a16:creationId xmlns:a16="http://schemas.microsoft.com/office/drawing/2014/main" id="{B59609B0-C086-BF0E-0DB0-6B4D6A99E5E9}"/>
                </a:ext>
              </a:extLst>
            </xdr:cNvPr>
            <xdr:cNvSpPr>
              <a:spLocks noChangeAspect="1"/>
            </xdr:cNvSpPr>
          </xdr:nvSpPr>
          <xdr:spPr>
            <a:xfrm>
              <a:off x="4902284" y="712323"/>
              <a:ext cx="1463040" cy="822960"/>
            </a:xfrm>
            <a:prstGeom prst="roundRect">
              <a:avLst/>
            </a:prstGeom>
            <a:solidFill>
              <a:srgbClr val="CE8912"/>
            </a:solidFill>
            <a:ln>
              <a:solidFill>
                <a:srgbClr val="CE891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Batteries sent for processing at a different facility (Bx)</a:t>
              </a:r>
            </a:p>
          </xdr:txBody>
        </xdr:sp>
        <xdr:sp macro="" textlink="">
          <xdr:nvSpPr>
            <xdr:cNvPr id="22" name="Rectangle: Rounded Corners 21">
              <a:extLst>
                <a:ext uri="{FF2B5EF4-FFF2-40B4-BE49-F238E27FC236}">
                  <a16:creationId xmlns:a16="http://schemas.microsoft.com/office/drawing/2014/main" id="{E685C5DA-34A8-AA12-98E3-6F2F0F615AE4}"/>
                </a:ext>
              </a:extLst>
            </xdr:cNvPr>
            <xdr:cNvSpPr>
              <a:spLocks noChangeAspect="1"/>
            </xdr:cNvSpPr>
          </xdr:nvSpPr>
          <xdr:spPr>
            <a:xfrm>
              <a:off x="2600883" y="3457341"/>
              <a:ext cx="1461141" cy="821892"/>
            </a:xfrm>
            <a:prstGeom prst="roundRect">
              <a:avLst>
                <a:gd name="adj" fmla="val 11085"/>
              </a:avLst>
            </a:prstGeom>
            <a:solidFill>
              <a:srgbClr val="CE8912"/>
            </a:solidFill>
            <a:ln>
              <a:solidFill>
                <a:srgbClr val="CE891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Closing inventory: batteries not processed</a:t>
              </a:r>
            </a:p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(Bnp)</a:t>
              </a:r>
            </a:p>
          </xdr:txBody>
        </xdr:sp>
        <xdr:sp macro="" textlink="">
          <xdr:nvSpPr>
            <xdr:cNvPr id="23" name="Rectangle: Rounded Corners 22">
              <a:extLst>
                <a:ext uri="{FF2B5EF4-FFF2-40B4-BE49-F238E27FC236}">
                  <a16:creationId xmlns:a16="http://schemas.microsoft.com/office/drawing/2014/main" id="{85042D9D-1FEF-EC6A-7C05-756D82D82406}"/>
                </a:ext>
              </a:extLst>
            </xdr:cNvPr>
            <xdr:cNvSpPr>
              <a:spLocks noChangeAspect="1"/>
            </xdr:cNvSpPr>
          </xdr:nvSpPr>
          <xdr:spPr>
            <a:xfrm>
              <a:off x="4159969" y="3457341"/>
              <a:ext cx="1461142" cy="821892"/>
            </a:xfrm>
            <a:prstGeom prst="roundRect">
              <a:avLst/>
            </a:prstGeom>
            <a:solidFill>
              <a:srgbClr val="CE8912"/>
            </a:solidFill>
            <a:ln>
              <a:solidFill>
                <a:srgbClr val="CE891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Batteries sent for refurbishing (Bf)</a:t>
              </a:r>
            </a:p>
          </xdr:txBody>
        </xdr:sp>
        <xdr:sp macro="" textlink="">
          <xdr:nvSpPr>
            <xdr:cNvPr id="24" name="Rectangle: Rounded Corners 23">
              <a:extLst>
                <a:ext uri="{FF2B5EF4-FFF2-40B4-BE49-F238E27FC236}">
                  <a16:creationId xmlns:a16="http://schemas.microsoft.com/office/drawing/2014/main" id="{F64E8D89-12B7-B725-DF7E-84C1FD15A1FC}"/>
                </a:ext>
              </a:extLst>
            </xdr:cNvPr>
            <xdr:cNvSpPr>
              <a:spLocks noChangeAspect="1"/>
            </xdr:cNvSpPr>
          </xdr:nvSpPr>
          <xdr:spPr>
            <a:xfrm>
              <a:off x="5711649" y="3457341"/>
              <a:ext cx="1463040" cy="822960"/>
            </a:xfrm>
            <a:prstGeom prst="roundRect">
              <a:avLst/>
            </a:prstGeom>
            <a:solidFill>
              <a:srgbClr val="CE8912"/>
            </a:solidFill>
            <a:ln>
              <a:solidFill>
                <a:srgbClr val="CE891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Batteries sent for reuse (Bru)</a:t>
              </a:r>
            </a:p>
          </xdr:txBody>
        </xdr:sp>
        <xdr:sp macro="" textlink="">
          <xdr:nvSpPr>
            <xdr:cNvPr id="25" name="Rectangle: Rounded Corners 24">
              <a:extLst>
                <a:ext uri="{FF2B5EF4-FFF2-40B4-BE49-F238E27FC236}">
                  <a16:creationId xmlns:a16="http://schemas.microsoft.com/office/drawing/2014/main" id="{890B467C-EBE3-C6CB-DFC9-8CC03464BB68}"/>
                </a:ext>
              </a:extLst>
            </xdr:cNvPr>
            <xdr:cNvSpPr>
              <a:spLocks noChangeAspect="1"/>
            </xdr:cNvSpPr>
          </xdr:nvSpPr>
          <xdr:spPr>
            <a:xfrm>
              <a:off x="2444841" y="2085740"/>
              <a:ext cx="1463040" cy="822960"/>
            </a:xfrm>
            <a:prstGeom prst="roundRect">
              <a:avLst/>
            </a:prstGeom>
            <a:solidFill>
              <a:srgbClr val="1C577F"/>
            </a:solidFill>
            <a:ln>
              <a:solidFill>
                <a:srgbClr val="1C577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>
                  <a:latin typeface="Arial" panose="020B0604020202020204" pitchFamily="34" charset="0"/>
                  <a:cs typeface="Arial" panose="020B0604020202020204" pitchFamily="34" charset="0"/>
                </a:rPr>
                <a:t>Weight of inbound materials (WI)</a:t>
              </a:r>
            </a:p>
          </xdr:txBody>
        </xdr:sp>
        <xdr:cxnSp macro="">
          <xdr:nvCxnSpPr>
            <xdr:cNvPr id="26" name="Connector: Elbow 25">
              <a:extLst>
                <a:ext uri="{FF2B5EF4-FFF2-40B4-BE49-F238E27FC236}">
                  <a16:creationId xmlns:a16="http://schemas.microsoft.com/office/drawing/2014/main" id="{09960A5D-D0F1-D4D8-1482-39330D737C15}"/>
                </a:ext>
              </a:extLst>
            </xdr:cNvPr>
            <xdr:cNvCxnSpPr/>
          </xdr:nvCxnSpPr>
          <xdr:spPr>
            <a:xfrm rot="10800000" flipV="1">
              <a:off x="3334707" y="2908700"/>
              <a:ext cx="1552584" cy="548640"/>
            </a:xfrm>
            <a:prstGeom prst="bentConnector3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7" name="Connector: Elbow 26">
              <a:extLst>
                <a:ext uri="{FF2B5EF4-FFF2-40B4-BE49-F238E27FC236}">
                  <a16:creationId xmlns:a16="http://schemas.microsoft.com/office/drawing/2014/main" id="{C02752C2-4EF2-316F-64F2-94B681520457}"/>
                </a:ext>
              </a:extLst>
            </xdr:cNvPr>
            <xdr:cNvCxnSpPr>
              <a:cxnSpLocks/>
            </xdr:cNvCxnSpPr>
          </xdr:nvCxnSpPr>
          <xdr:spPr>
            <a:xfrm>
              <a:off x="4887287" y="2908700"/>
              <a:ext cx="1556612" cy="548640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8" name="Connector: Elbow 27">
              <a:extLst>
                <a:ext uri="{FF2B5EF4-FFF2-40B4-BE49-F238E27FC236}">
                  <a16:creationId xmlns:a16="http://schemas.microsoft.com/office/drawing/2014/main" id="{205330B3-B28D-92F5-AB02-9D7E5C9BA0AF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4613915" y="3182070"/>
              <a:ext cx="548640" cy="1897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9" name="Connector: Elbow 28">
              <a:extLst>
                <a:ext uri="{FF2B5EF4-FFF2-40B4-BE49-F238E27FC236}">
                  <a16:creationId xmlns:a16="http://schemas.microsoft.com/office/drawing/2014/main" id="{4D07C03F-2917-225C-4180-353D6417D223}"/>
                </a:ext>
              </a:extLst>
            </xdr:cNvPr>
            <xdr:cNvCxnSpPr>
              <a:cxnSpLocks/>
            </xdr:cNvCxnSpPr>
          </xdr:nvCxnSpPr>
          <xdr:spPr>
            <a:xfrm rot="10800000">
              <a:off x="4094414" y="1535284"/>
              <a:ext cx="774863" cy="552274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0" name="Connector: Elbow 29">
              <a:extLst>
                <a:ext uri="{FF2B5EF4-FFF2-40B4-BE49-F238E27FC236}">
                  <a16:creationId xmlns:a16="http://schemas.microsoft.com/office/drawing/2014/main" id="{7FE0F88C-75EB-0C53-E3EE-D567E2B5A594}"/>
                </a:ext>
              </a:extLst>
            </xdr:cNvPr>
            <xdr:cNvCxnSpPr>
              <a:cxnSpLocks/>
            </xdr:cNvCxnSpPr>
          </xdr:nvCxnSpPr>
          <xdr:spPr>
            <a:xfrm flipV="1">
              <a:off x="4869271" y="1535284"/>
              <a:ext cx="774863" cy="552274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1" name="Straight Arrow Connector 30">
              <a:extLst>
                <a:ext uri="{FF2B5EF4-FFF2-40B4-BE49-F238E27FC236}">
                  <a16:creationId xmlns:a16="http://schemas.microsoft.com/office/drawing/2014/main" id="{3E67BEBC-FE27-7554-28B9-CEA1004C6BC0}"/>
                </a:ext>
              </a:extLst>
            </xdr:cNvPr>
            <xdr:cNvCxnSpPr/>
          </xdr:nvCxnSpPr>
          <xdr:spPr>
            <a:xfrm>
              <a:off x="5624693" y="2497220"/>
              <a:ext cx="274439" cy="0"/>
            </a:xfrm>
            <a:prstGeom prst="straightConnector1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2" name="Straight Arrow Connector 31">
              <a:extLst>
                <a:ext uri="{FF2B5EF4-FFF2-40B4-BE49-F238E27FC236}">
                  <a16:creationId xmlns:a16="http://schemas.microsoft.com/office/drawing/2014/main" id="{AC15134F-E26F-EBD3-D107-B1FEC376DE2A}"/>
                </a:ext>
              </a:extLst>
            </xdr:cNvPr>
            <xdr:cNvCxnSpPr>
              <a:cxnSpLocks/>
            </xdr:cNvCxnSpPr>
          </xdr:nvCxnSpPr>
          <xdr:spPr>
            <a:xfrm>
              <a:off x="3907882" y="2497220"/>
              <a:ext cx="272423" cy="0"/>
            </a:xfrm>
            <a:prstGeom prst="straightConnector1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" name="Connector: Elbow 32">
              <a:extLst>
                <a:ext uri="{FF2B5EF4-FFF2-40B4-BE49-F238E27FC236}">
                  <a16:creationId xmlns:a16="http://schemas.microsoft.com/office/drawing/2014/main" id="{73D2F1CB-F35B-C6AC-9426-2C5573FEE0BF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1869912" y="1907523"/>
              <a:ext cx="605481" cy="548640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" name="Connector: Elbow 33">
              <a:extLst>
                <a:ext uri="{FF2B5EF4-FFF2-40B4-BE49-F238E27FC236}">
                  <a16:creationId xmlns:a16="http://schemas.microsoft.com/office/drawing/2014/main" id="{5D57B5F5-BA31-67A9-8444-B80FF3FA74B1}"/>
                </a:ext>
              </a:extLst>
            </xdr:cNvPr>
            <xdr:cNvCxnSpPr>
              <a:cxnSpLocks/>
            </xdr:cNvCxnSpPr>
          </xdr:nvCxnSpPr>
          <xdr:spPr>
            <a:xfrm rot="5400000" flipH="1" flipV="1">
              <a:off x="1869912" y="2513005"/>
              <a:ext cx="605481" cy="548640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1525413D-6492-4289-AB51-C98117E9A101}"/>
              </a:ext>
            </a:extLst>
          </xdr:cNvPr>
          <xdr:cNvGrpSpPr/>
        </xdr:nvGrpSpPr>
        <xdr:grpSpPr>
          <a:xfrm>
            <a:off x="4947435" y="4381424"/>
            <a:ext cx="4110702" cy="2320937"/>
            <a:chOff x="1560737" y="1067347"/>
            <a:chExt cx="5657415" cy="3015320"/>
          </a:xfrm>
        </xdr:grpSpPr>
        <xdr:sp macro="" textlink="">
          <xdr:nvSpPr>
            <xdr:cNvPr id="4" name="Rectangle: Rounded Corners 3">
              <a:extLst>
                <a:ext uri="{FF2B5EF4-FFF2-40B4-BE49-F238E27FC236}">
                  <a16:creationId xmlns:a16="http://schemas.microsoft.com/office/drawing/2014/main" id="{F3FF2561-19FE-777F-F174-7DD72262D1DC}"/>
                </a:ext>
              </a:extLst>
            </xdr:cNvPr>
            <xdr:cNvSpPr>
              <a:spLocks noChangeAspect="1"/>
            </xdr:cNvSpPr>
          </xdr:nvSpPr>
          <xdr:spPr>
            <a:xfrm>
              <a:off x="5711219" y="2756548"/>
              <a:ext cx="1506933" cy="847650"/>
            </a:xfrm>
            <a:prstGeom prst="roundRect">
              <a:avLst/>
            </a:prstGeom>
            <a:solidFill>
              <a:srgbClr val="3C8122"/>
            </a:solidFill>
            <a:ln>
              <a:solidFill>
                <a:srgbClr val="3C812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/>
                <a:t>Recovered resources from downstream processes (Rd)</a:t>
              </a:r>
            </a:p>
          </xdr:txBody>
        </xdr:sp>
        <xdr:sp macro="" textlink="">
          <xdr:nvSpPr>
            <xdr:cNvPr id="5" name="Rectangle: Rounded Corners 4">
              <a:extLst>
                <a:ext uri="{FF2B5EF4-FFF2-40B4-BE49-F238E27FC236}">
                  <a16:creationId xmlns:a16="http://schemas.microsoft.com/office/drawing/2014/main" id="{0D2540F3-7FE1-3A08-CE25-9E41685E5FC0}"/>
                </a:ext>
              </a:extLst>
            </xdr:cNvPr>
            <xdr:cNvSpPr>
              <a:spLocks noChangeAspect="1"/>
            </xdr:cNvSpPr>
          </xdr:nvSpPr>
          <xdr:spPr>
            <a:xfrm>
              <a:off x="1874490" y="1067347"/>
              <a:ext cx="1305306" cy="734235"/>
            </a:xfrm>
            <a:prstGeom prst="roundRect">
              <a:avLst/>
            </a:prstGeom>
            <a:solidFill>
              <a:srgbClr val="CE8912"/>
            </a:solidFill>
            <a:ln>
              <a:solidFill>
                <a:srgbClr val="CE891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/>
                <a:t>Unrecoverable materials (UMs)</a:t>
              </a:r>
            </a:p>
          </xdr:txBody>
        </xdr:sp>
        <xdr:sp macro="" textlink="">
          <xdr:nvSpPr>
            <xdr:cNvPr id="6" name="Rectangle: Rounded Corners 5">
              <a:extLst>
                <a:ext uri="{FF2B5EF4-FFF2-40B4-BE49-F238E27FC236}">
                  <a16:creationId xmlns:a16="http://schemas.microsoft.com/office/drawing/2014/main" id="{E3012BB6-1F0F-1BB8-DC4A-9E65AB1B3480}"/>
                </a:ext>
              </a:extLst>
            </xdr:cNvPr>
            <xdr:cNvSpPr>
              <a:spLocks noChangeAspect="1"/>
            </xdr:cNvSpPr>
          </xdr:nvSpPr>
          <xdr:spPr>
            <a:xfrm>
              <a:off x="1833792" y="3274468"/>
              <a:ext cx="1386704" cy="808199"/>
            </a:xfrm>
            <a:prstGeom prst="roundRect">
              <a:avLst>
                <a:gd name="adj" fmla="val 11085"/>
              </a:avLst>
            </a:prstGeom>
            <a:solidFill>
              <a:srgbClr val="1C577F"/>
            </a:solidFill>
            <a:ln>
              <a:solidFill>
                <a:srgbClr val="1C577F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/>
                <a:t>Added materials (AMs)</a:t>
              </a:r>
            </a:p>
          </xdr:txBody>
        </xdr:sp>
        <xdr:sp macro="" textlink="">
          <xdr:nvSpPr>
            <xdr:cNvPr id="7" name="Rectangle: Rounded Corners 6">
              <a:extLst>
                <a:ext uri="{FF2B5EF4-FFF2-40B4-BE49-F238E27FC236}">
                  <a16:creationId xmlns:a16="http://schemas.microsoft.com/office/drawing/2014/main" id="{07C11D49-4BAB-8EDB-6E25-A61B4DF74B45}"/>
                </a:ext>
              </a:extLst>
            </xdr:cNvPr>
            <xdr:cNvSpPr>
              <a:spLocks noChangeAspect="1"/>
            </xdr:cNvSpPr>
          </xdr:nvSpPr>
          <xdr:spPr>
            <a:xfrm>
              <a:off x="1845419" y="2154555"/>
              <a:ext cx="1363449" cy="766940"/>
            </a:xfrm>
            <a:prstGeom prst="roundRect">
              <a:avLst/>
            </a:prstGeom>
            <a:solidFill>
              <a:srgbClr val="A12768"/>
            </a:solidFill>
            <a:ln>
              <a:solidFill>
                <a:srgbClr val="A12768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/>
                <a:t>Processing</a:t>
              </a:r>
            </a:p>
          </xdr:txBody>
        </xdr:sp>
        <xdr:cxnSp macro="">
          <xdr:nvCxnSpPr>
            <xdr:cNvPr id="8" name="Connector: Elbow 7">
              <a:extLst>
                <a:ext uri="{FF2B5EF4-FFF2-40B4-BE49-F238E27FC236}">
                  <a16:creationId xmlns:a16="http://schemas.microsoft.com/office/drawing/2014/main" id="{AAD89A05-D988-69D6-0712-D7CCB5F06861}"/>
                </a:ext>
              </a:extLst>
            </xdr:cNvPr>
            <xdr:cNvCxnSpPr>
              <a:cxnSpLocks/>
              <a:stCxn id="7" idx="3"/>
              <a:endCxn id="12" idx="1"/>
            </xdr:cNvCxnSpPr>
          </xdr:nvCxnSpPr>
          <xdr:spPr>
            <a:xfrm flipV="1">
              <a:off x="3208868" y="1959325"/>
              <a:ext cx="541104" cy="578700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9" name="Straight Arrow Connector 8">
              <a:extLst>
                <a:ext uri="{FF2B5EF4-FFF2-40B4-BE49-F238E27FC236}">
                  <a16:creationId xmlns:a16="http://schemas.microsoft.com/office/drawing/2014/main" id="{D4132BCF-C6AB-9024-A914-F0159BCAB89C}"/>
                </a:ext>
              </a:extLst>
            </xdr:cNvPr>
            <xdr:cNvCxnSpPr>
              <a:cxnSpLocks/>
              <a:stCxn id="7" idx="0"/>
              <a:endCxn id="5" idx="2"/>
            </xdr:cNvCxnSpPr>
          </xdr:nvCxnSpPr>
          <xdr:spPr>
            <a:xfrm flipV="1">
              <a:off x="2527144" y="1801582"/>
              <a:ext cx="0" cy="352974"/>
            </a:xfrm>
            <a:prstGeom prst="straightConnector1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" name="Straight Arrow Connector 9">
              <a:extLst>
                <a:ext uri="{FF2B5EF4-FFF2-40B4-BE49-F238E27FC236}">
                  <a16:creationId xmlns:a16="http://schemas.microsoft.com/office/drawing/2014/main" id="{6F536412-B9CA-4FA3-C894-6AAE0170FFF0}"/>
                </a:ext>
              </a:extLst>
            </xdr:cNvPr>
            <xdr:cNvCxnSpPr>
              <a:cxnSpLocks/>
            </xdr:cNvCxnSpPr>
          </xdr:nvCxnSpPr>
          <xdr:spPr>
            <a:xfrm>
              <a:off x="1560737" y="2514600"/>
              <a:ext cx="272423" cy="0"/>
            </a:xfrm>
            <a:prstGeom prst="straightConnector1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1" name="Rectangle: Rounded Corners 10">
              <a:extLst>
                <a:ext uri="{FF2B5EF4-FFF2-40B4-BE49-F238E27FC236}">
                  <a16:creationId xmlns:a16="http://schemas.microsoft.com/office/drawing/2014/main" id="{61D8237D-FB73-28B1-0C72-71A5D589D738}"/>
                </a:ext>
              </a:extLst>
            </xdr:cNvPr>
            <xdr:cNvSpPr>
              <a:spLocks noChangeAspect="1"/>
            </xdr:cNvSpPr>
          </xdr:nvSpPr>
          <xdr:spPr>
            <a:xfrm>
              <a:off x="3749972" y="2756548"/>
              <a:ext cx="1506931" cy="847649"/>
            </a:xfrm>
            <a:prstGeom prst="roundRect">
              <a:avLst/>
            </a:prstGeom>
            <a:solidFill>
              <a:srgbClr val="007C85"/>
            </a:solidFill>
            <a:ln>
              <a:solidFill>
                <a:srgbClr val="007C85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/>
                <a:t>Recoverable resources sent to downstream processors (Rb)</a:t>
              </a:r>
            </a:p>
          </xdr:txBody>
        </xdr:sp>
        <xdr:sp macro="" textlink="">
          <xdr:nvSpPr>
            <xdr:cNvPr id="12" name="Rectangle: Rounded Corners 11">
              <a:extLst>
                <a:ext uri="{FF2B5EF4-FFF2-40B4-BE49-F238E27FC236}">
                  <a16:creationId xmlns:a16="http://schemas.microsoft.com/office/drawing/2014/main" id="{0B2840EC-7692-5626-FC0E-64D4F8FBEE8A}"/>
                </a:ext>
              </a:extLst>
            </xdr:cNvPr>
            <xdr:cNvSpPr>
              <a:spLocks noChangeAspect="1"/>
            </xdr:cNvSpPr>
          </xdr:nvSpPr>
          <xdr:spPr>
            <a:xfrm>
              <a:off x="3749972" y="1535502"/>
              <a:ext cx="1506929" cy="847648"/>
            </a:xfrm>
            <a:prstGeom prst="roundRect">
              <a:avLst/>
            </a:prstGeom>
            <a:solidFill>
              <a:srgbClr val="3C8122"/>
            </a:solidFill>
            <a:ln>
              <a:solidFill>
                <a:srgbClr val="3C812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lIns="91440" tIns="0" rIns="91440" bIns="0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CA" sz="900"/>
                <a:t>Recovered resources (Rp)</a:t>
              </a:r>
            </a:p>
          </xdr:txBody>
        </xdr:sp>
        <xdr:cxnSp macro="">
          <xdr:nvCxnSpPr>
            <xdr:cNvPr id="13" name="Straight Arrow Connector 12">
              <a:extLst>
                <a:ext uri="{FF2B5EF4-FFF2-40B4-BE49-F238E27FC236}">
                  <a16:creationId xmlns:a16="http://schemas.microsoft.com/office/drawing/2014/main" id="{20FE6A68-FB6A-739A-52BE-1BF4FEB722D9}"/>
                </a:ext>
              </a:extLst>
            </xdr:cNvPr>
            <xdr:cNvCxnSpPr>
              <a:cxnSpLocks/>
              <a:stCxn id="6" idx="0"/>
              <a:endCxn id="7" idx="2"/>
            </xdr:cNvCxnSpPr>
          </xdr:nvCxnSpPr>
          <xdr:spPr>
            <a:xfrm flipV="1">
              <a:off x="2527144" y="2921495"/>
              <a:ext cx="0" cy="352972"/>
            </a:xfrm>
            <a:prstGeom prst="straightConnector1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Connector: Elbow 13">
              <a:extLst>
                <a:ext uri="{FF2B5EF4-FFF2-40B4-BE49-F238E27FC236}">
                  <a16:creationId xmlns:a16="http://schemas.microsoft.com/office/drawing/2014/main" id="{61FEB75D-B708-78D1-AAF8-56DF9AD05A20}"/>
                </a:ext>
              </a:extLst>
            </xdr:cNvPr>
            <xdr:cNvCxnSpPr>
              <a:cxnSpLocks/>
              <a:stCxn id="7" idx="3"/>
              <a:endCxn id="11" idx="1"/>
            </xdr:cNvCxnSpPr>
          </xdr:nvCxnSpPr>
          <xdr:spPr>
            <a:xfrm>
              <a:off x="3208868" y="2538025"/>
              <a:ext cx="541104" cy="642348"/>
            </a:xfrm>
            <a:prstGeom prst="bentConnector3">
              <a:avLst>
                <a:gd name="adj1" fmla="val 50000"/>
              </a:avLst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Straight Arrow Connector 14">
              <a:extLst>
                <a:ext uri="{FF2B5EF4-FFF2-40B4-BE49-F238E27FC236}">
                  <a16:creationId xmlns:a16="http://schemas.microsoft.com/office/drawing/2014/main" id="{AB82D0A3-327B-2CC3-A8CE-338E1133FBA6}"/>
                </a:ext>
              </a:extLst>
            </xdr:cNvPr>
            <xdr:cNvCxnSpPr>
              <a:cxnSpLocks/>
              <a:stCxn id="11" idx="3"/>
              <a:endCxn id="4" idx="1"/>
            </xdr:cNvCxnSpPr>
          </xdr:nvCxnSpPr>
          <xdr:spPr>
            <a:xfrm>
              <a:off x="5256902" y="3180373"/>
              <a:ext cx="454316" cy="0"/>
            </a:xfrm>
            <a:prstGeom prst="straightConnector1">
              <a:avLst/>
            </a:prstGeom>
            <a:ln w="38100">
              <a:solidFill>
                <a:schemeClr val="tx1">
                  <a:lumMod val="65000"/>
                  <a:lumOff val="35000"/>
                </a:schemeClr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0</xdr:col>
      <xdr:colOff>285750</xdr:colOff>
      <xdr:row>1</xdr:row>
      <xdr:rowOff>114300</xdr:rowOff>
    </xdr:from>
    <xdr:to>
      <xdr:col>4</xdr:col>
      <xdr:colOff>85725</xdr:colOff>
      <xdr:row>6</xdr:row>
      <xdr:rowOff>142875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AD751AAA-C995-410B-8572-1189A6F6F912}"/>
            </a:ext>
            <a:ext uri="{147F2762-F138-4A5C-976F-8EAC2B608ADB}">
              <a16:predDERef xmlns:a16="http://schemas.microsoft.com/office/drawing/2014/main" pred="{CAFFC7BE-9F30-B2DA-02A3-B222092DE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04800"/>
          <a:ext cx="22383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E27F2-2715-470F-B5F9-4400AD930127}">
  <dimension ref="A1:E54"/>
  <sheetViews>
    <sheetView topLeftCell="A16" zoomScale="85" zoomScaleNormal="85" workbookViewId="0">
      <selection activeCell="A40" sqref="A40"/>
    </sheetView>
  </sheetViews>
  <sheetFormatPr defaultRowHeight="15.75"/>
  <cols>
    <col min="1" max="1" width="51.140625" style="12" customWidth="1"/>
    <col min="2" max="2" width="45.85546875" style="12" customWidth="1"/>
    <col min="3" max="3" width="12.42578125" style="12" bestFit="1" customWidth="1"/>
    <col min="4" max="4" width="27.42578125" style="10" customWidth="1"/>
    <col min="5" max="5" width="14.7109375" style="11" customWidth="1"/>
  </cols>
  <sheetData>
    <row r="1" spans="1:4" ht="15">
      <c r="A1" s="91" t="s">
        <v>0</v>
      </c>
      <c r="B1" s="92"/>
      <c r="C1" s="92"/>
      <c r="D1" s="16" t="s">
        <v>1</v>
      </c>
    </row>
    <row r="2" spans="1:4" ht="15">
      <c r="A2" s="1" t="s">
        <v>2</v>
      </c>
      <c r="B2" s="22" t="s">
        <v>3</v>
      </c>
      <c r="C2" s="40">
        <v>100000</v>
      </c>
      <c r="D2" s="2" t="s">
        <v>4</v>
      </c>
    </row>
    <row r="3" spans="1:4">
      <c r="A3" s="41"/>
      <c r="B3" s="22"/>
      <c r="C3" s="42"/>
      <c r="D3" s="2"/>
    </row>
    <row r="4" spans="1:4" ht="15">
      <c r="A4" s="1" t="s">
        <v>5</v>
      </c>
      <c r="B4" s="22" t="s">
        <v>6</v>
      </c>
      <c r="C4" s="40">
        <v>70000</v>
      </c>
      <c r="D4" s="2"/>
    </row>
    <row r="5" spans="1:4" ht="15">
      <c r="A5" s="43"/>
      <c r="B5" s="22" t="s">
        <v>7</v>
      </c>
      <c r="C5" s="40">
        <v>15000</v>
      </c>
      <c r="D5" s="2"/>
    </row>
    <row r="6" spans="1:4">
      <c r="A6" s="43"/>
      <c r="B6" s="22" t="s">
        <v>8</v>
      </c>
      <c r="C6" s="40">
        <v>10000</v>
      </c>
      <c r="D6" s="3"/>
    </row>
    <row r="7" spans="1:4" thickBot="1">
      <c r="A7" s="43"/>
      <c r="B7" s="22"/>
      <c r="C7" s="44">
        <f>SUM(C4:C6)</f>
        <v>95000</v>
      </c>
      <c r="D7" s="2" t="s">
        <v>9</v>
      </c>
    </row>
    <row r="8" spans="1:4">
      <c r="A8" s="43"/>
      <c r="B8" s="22"/>
      <c r="C8" s="42"/>
      <c r="D8" s="3"/>
    </row>
    <row r="9" spans="1:4" ht="15">
      <c r="A9" s="1" t="s">
        <v>10</v>
      </c>
      <c r="B9" s="22" t="s">
        <v>11</v>
      </c>
      <c r="C9" s="40">
        <v>5000</v>
      </c>
      <c r="D9" s="2" t="s">
        <v>12</v>
      </c>
    </row>
    <row r="10" spans="1:4" ht="15">
      <c r="A10" s="43"/>
      <c r="B10" s="45"/>
      <c r="C10" s="46"/>
      <c r="D10" s="2"/>
    </row>
    <row r="11" spans="1:4" ht="15">
      <c r="A11" s="1" t="s">
        <v>13</v>
      </c>
      <c r="B11" s="22" t="s">
        <v>3</v>
      </c>
      <c r="C11" s="40">
        <v>1000000</v>
      </c>
      <c r="D11" s="2" t="s">
        <v>14</v>
      </c>
    </row>
    <row r="12" spans="1:4" ht="15">
      <c r="A12" s="43"/>
      <c r="B12" s="45"/>
      <c r="C12" s="46"/>
      <c r="D12" s="2"/>
    </row>
    <row r="13" spans="1:4" ht="30" customHeight="1" thickBot="1">
      <c r="A13" s="4" t="s">
        <v>15</v>
      </c>
      <c r="B13" s="21" t="s">
        <v>16</v>
      </c>
      <c r="C13" s="47">
        <f>C2+C7+C9+C11</f>
        <v>1200000</v>
      </c>
      <c r="D13" s="5" t="s">
        <v>17</v>
      </c>
    </row>
    <row r="14" spans="1:4" ht="15">
      <c r="A14" s="93" t="s">
        <v>18</v>
      </c>
      <c r="B14" s="94"/>
      <c r="C14" s="42"/>
      <c r="D14" s="2"/>
    </row>
    <row r="15" spans="1:4" ht="15">
      <c r="A15" s="48"/>
      <c r="B15" s="25" t="s">
        <v>19</v>
      </c>
      <c r="C15" s="40">
        <v>25000</v>
      </c>
      <c r="D15" s="2"/>
    </row>
    <row r="16" spans="1:4">
      <c r="A16" s="41"/>
      <c r="B16" s="22" t="s">
        <v>6</v>
      </c>
      <c r="C16" s="40">
        <v>700000</v>
      </c>
      <c r="D16" s="2"/>
    </row>
    <row r="17" spans="1:5">
      <c r="A17" s="41"/>
      <c r="B17" s="22" t="s">
        <v>7</v>
      </c>
      <c r="C17" s="40">
        <v>150000</v>
      </c>
      <c r="D17" s="2"/>
    </row>
    <row r="18" spans="1:5">
      <c r="A18" s="41"/>
      <c r="B18" s="22" t="s">
        <v>8</v>
      </c>
      <c r="C18" s="40">
        <v>0</v>
      </c>
      <c r="D18" s="2"/>
    </row>
    <row r="19" spans="1:5" thickBot="1">
      <c r="A19" s="43"/>
      <c r="B19" s="45"/>
      <c r="C19" s="44">
        <f>SUM(C15:C18)</f>
        <v>875000</v>
      </c>
      <c r="D19" s="2" t="s">
        <v>20</v>
      </c>
    </row>
    <row r="20" spans="1:5" ht="15">
      <c r="A20" s="43"/>
      <c r="B20" s="45"/>
      <c r="C20" s="46"/>
      <c r="D20" s="2"/>
    </row>
    <row r="21" spans="1:5" ht="15">
      <c r="A21" s="93" t="s">
        <v>21</v>
      </c>
      <c r="B21" s="94"/>
      <c r="C21" s="49"/>
      <c r="D21" s="6"/>
    </row>
    <row r="22" spans="1:5">
      <c r="A22" s="50"/>
      <c r="B22" s="26" t="s">
        <v>22</v>
      </c>
      <c r="C22" s="51">
        <v>150000</v>
      </c>
      <c r="D22" s="3"/>
    </row>
    <row r="23" spans="1:5">
      <c r="A23" s="41"/>
      <c r="B23" s="26" t="s">
        <v>23</v>
      </c>
      <c r="C23" s="51">
        <v>0</v>
      </c>
      <c r="D23" s="3"/>
    </row>
    <row r="24" spans="1:5">
      <c r="A24" s="41"/>
      <c r="B24" s="26" t="s">
        <v>24</v>
      </c>
      <c r="C24" s="51">
        <v>0</v>
      </c>
      <c r="D24" s="3"/>
    </row>
    <row r="25" spans="1:5">
      <c r="A25" s="41"/>
      <c r="B25" s="26" t="s">
        <v>25</v>
      </c>
      <c r="C25" s="51">
        <v>0</v>
      </c>
      <c r="D25" s="3"/>
    </row>
    <row r="26" spans="1:5" ht="16.5" thickBot="1">
      <c r="A26" s="41"/>
      <c r="B26" s="24"/>
      <c r="C26" s="44">
        <f>SUM(C22:C25)</f>
        <v>150000</v>
      </c>
      <c r="D26" s="15" t="s">
        <v>26</v>
      </c>
    </row>
    <row r="27" spans="1:5" s="7" customFormat="1">
      <c r="A27" s="41"/>
      <c r="B27" s="24"/>
      <c r="C27" s="46"/>
      <c r="D27" s="15"/>
      <c r="E27" s="13"/>
    </row>
    <row r="28" spans="1:5">
      <c r="A28" s="41" t="s">
        <v>27</v>
      </c>
      <c r="B28" s="22" t="s">
        <v>11</v>
      </c>
      <c r="C28" s="51">
        <v>55000</v>
      </c>
      <c r="D28" s="2" t="s">
        <v>28</v>
      </c>
    </row>
    <row r="29" spans="1:5">
      <c r="A29" s="41"/>
      <c r="B29" s="22"/>
      <c r="C29" s="52"/>
      <c r="D29" s="15"/>
    </row>
    <row r="30" spans="1:5" ht="16.5" thickBot="1">
      <c r="A30" s="53" t="s">
        <v>29</v>
      </c>
      <c r="B30" s="26" t="s">
        <v>3</v>
      </c>
      <c r="C30" s="51">
        <v>0</v>
      </c>
      <c r="D30" s="15" t="s">
        <v>30</v>
      </c>
    </row>
    <row r="31" spans="1:5">
      <c r="A31" s="54"/>
      <c r="B31" s="55"/>
      <c r="C31" s="55"/>
      <c r="D31" s="8"/>
    </row>
    <row r="32" spans="1:5" ht="15">
      <c r="A32" s="1" t="s">
        <v>31</v>
      </c>
      <c r="B32" s="22" t="s">
        <v>3</v>
      </c>
      <c r="C32" s="40">
        <v>50000</v>
      </c>
      <c r="D32" s="2" t="s">
        <v>32</v>
      </c>
    </row>
    <row r="33" spans="1:5" ht="15">
      <c r="A33" s="43"/>
      <c r="B33" s="22"/>
      <c r="C33" s="46"/>
      <c r="D33" s="2"/>
    </row>
    <row r="34" spans="1:5" ht="15">
      <c r="A34" s="1" t="s">
        <v>33</v>
      </c>
      <c r="B34" s="22" t="s">
        <v>6</v>
      </c>
      <c r="C34" s="40">
        <v>35000</v>
      </c>
      <c r="D34" s="2"/>
    </row>
    <row r="35" spans="1:5" ht="15">
      <c r="A35" s="43"/>
      <c r="B35" s="22" t="s">
        <v>7</v>
      </c>
      <c r="C35" s="40">
        <v>15000</v>
      </c>
      <c r="D35" s="2"/>
      <c r="E35" s="14"/>
    </row>
    <row r="36" spans="1:5">
      <c r="A36" s="43"/>
      <c r="B36" s="22" t="s">
        <v>8</v>
      </c>
      <c r="C36" s="40">
        <v>10000</v>
      </c>
      <c r="D36" s="3"/>
    </row>
    <row r="37" spans="1:5" thickBot="1">
      <c r="A37" s="43"/>
      <c r="B37" s="22"/>
      <c r="C37" s="44">
        <f>SUM(C34:C36)</f>
        <v>60000</v>
      </c>
      <c r="D37" s="2" t="s">
        <v>34</v>
      </c>
    </row>
    <row r="38" spans="1:5">
      <c r="A38" s="24"/>
      <c r="B38" s="22"/>
      <c r="C38" s="42"/>
      <c r="D38" s="3"/>
    </row>
    <row r="39" spans="1:5" ht="15">
      <c r="A39" s="1" t="s">
        <v>35</v>
      </c>
      <c r="B39" s="22" t="s">
        <v>11</v>
      </c>
      <c r="C39" s="40">
        <v>5000</v>
      </c>
      <c r="D39" s="2" t="s">
        <v>36</v>
      </c>
    </row>
    <row r="40" spans="1:5" ht="15">
      <c r="A40" s="43"/>
      <c r="B40" s="45"/>
      <c r="C40" s="46"/>
      <c r="D40" s="2"/>
    </row>
    <row r="41" spans="1:5" thickBot="1">
      <c r="A41" s="4" t="s">
        <v>37</v>
      </c>
      <c r="B41" s="56"/>
      <c r="C41" s="57">
        <f>C32+C37+C39</f>
        <v>115000</v>
      </c>
      <c r="D41" s="5" t="s">
        <v>38</v>
      </c>
    </row>
    <row r="42" spans="1:5">
      <c r="A42" s="54"/>
      <c r="B42" s="55"/>
      <c r="C42" s="55"/>
      <c r="D42" s="8"/>
    </row>
    <row r="43" spans="1:5">
      <c r="A43" s="41" t="s">
        <v>39</v>
      </c>
      <c r="B43" s="24"/>
      <c r="C43" s="58">
        <f>C19+C26+C28+C30+C41</f>
        <v>1195000</v>
      </c>
      <c r="D43" s="2" t="s">
        <v>40</v>
      </c>
    </row>
    <row r="44" spans="1:5">
      <c r="A44" s="41"/>
      <c r="B44" s="24"/>
      <c r="C44" s="58"/>
      <c r="D44" s="3"/>
    </row>
    <row r="45" spans="1:5">
      <c r="A45" s="41" t="s">
        <v>41</v>
      </c>
      <c r="B45" s="24"/>
      <c r="C45" s="58">
        <f>C13-C43</f>
        <v>5000</v>
      </c>
      <c r="D45" s="2" t="s">
        <v>42</v>
      </c>
    </row>
    <row r="46" spans="1:5">
      <c r="A46" s="41"/>
      <c r="B46" s="24"/>
      <c r="C46" s="58"/>
      <c r="D46" s="3"/>
    </row>
    <row r="47" spans="1:5" ht="16.5" thickBot="1">
      <c r="A47" s="9" t="s">
        <v>43</v>
      </c>
      <c r="B47" s="23"/>
      <c r="C47" s="59">
        <f>C43+C45</f>
        <v>1200000</v>
      </c>
      <c r="D47" s="5" t="s">
        <v>44</v>
      </c>
    </row>
    <row r="48" spans="1:5">
      <c r="A48" s="54"/>
      <c r="B48" s="55"/>
      <c r="C48" s="55"/>
      <c r="D48" s="8"/>
    </row>
    <row r="49" spans="1:4">
      <c r="A49" s="41" t="s">
        <v>45</v>
      </c>
      <c r="B49" s="17"/>
      <c r="C49" s="18">
        <f>C13-C47</f>
        <v>0</v>
      </c>
      <c r="D49" s="2" t="s">
        <v>46</v>
      </c>
    </row>
    <row r="50" spans="1:4">
      <c r="A50" s="41" t="s">
        <v>41</v>
      </c>
      <c r="B50" s="24"/>
      <c r="C50" s="60">
        <f>C45/C13</f>
        <v>4.1666666666666666E-3</v>
      </c>
      <c r="D50" s="3"/>
    </row>
    <row r="51" spans="1:4">
      <c r="A51" s="41"/>
      <c r="B51" s="24"/>
      <c r="C51" s="60"/>
      <c r="D51" s="3"/>
    </row>
    <row r="52" spans="1:4">
      <c r="A52" s="41"/>
      <c r="B52" s="26" t="s">
        <v>47</v>
      </c>
      <c r="C52" s="58">
        <f>C19</f>
        <v>875000</v>
      </c>
      <c r="D52" s="19" t="s">
        <v>20</v>
      </c>
    </row>
    <row r="53" spans="1:4">
      <c r="A53" s="41"/>
      <c r="B53" s="26" t="s">
        <v>48</v>
      </c>
      <c r="C53" s="58">
        <f>(C13)-(C28+C41+C45)</f>
        <v>1025000</v>
      </c>
      <c r="D53" s="2" t="s">
        <v>49</v>
      </c>
    </row>
    <row r="54" spans="1:4" ht="16.5" thickBot="1">
      <c r="A54" s="61"/>
      <c r="B54" s="62" t="s">
        <v>50</v>
      </c>
      <c r="C54" s="63">
        <f>C52/C53</f>
        <v>0.85365853658536583</v>
      </c>
      <c r="D54" s="20"/>
    </row>
  </sheetData>
  <mergeCells count="3">
    <mergeCell ref="A1:C1"/>
    <mergeCell ref="A14:B14"/>
    <mergeCell ref="A21:B2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5B85-BB71-44DF-B218-7C3CD36D6120}">
  <dimension ref="B8:N21"/>
  <sheetViews>
    <sheetView showGridLines="0" tabSelected="1" workbookViewId="0">
      <selection activeCell="A2" sqref="A2"/>
    </sheetView>
  </sheetViews>
  <sheetFormatPr defaultRowHeight="15"/>
  <sheetData>
    <row r="8" spans="2:14" ht="36" customHeight="1">
      <c r="B8" s="95" t="s">
        <v>51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2:14" ht="36" customHeight="1"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0" spans="2:14">
      <c r="B10" s="96" t="s">
        <v>52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2:14"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2:14"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2:14"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2:14">
      <c r="B14" s="96" t="s">
        <v>53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2:14">
      <c r="B15" s="98" t="s">
        <v>54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2:14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2:14" ht="15" customHeight="1">
      <c r="B17" s="89"/>
      <c r="C17" s="97" t="s">
        <v>55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2:14" ht="15" customHeight="1">
      <c r="B18" s="90"/>
      <c r="C18" s="97" t="s">
        <v>56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2:14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</row>
    <row r="21" spans="2:14" ht="23.25">
      <c r="B21" s="87" t="s">
        <v>57</v>
      </c>
      <c r="C21" s="87"/>
      <c r="D21" s="87"/>
      <c r="E21" s="87"/>
      <c r="F21" s="87"/>
      <c r="G21" s="87"/>
      <c r="H21" s="87"/>
      <c r="I21" s="87"/>
    </row>
  </sheetData>
  <mergeCells count="6">
    <mergeCell ref="B8:N9"/>
    <mergeCell ref="B10:N12"/>
    <mergeCell ref="C17:N17"/>
    <mergeCell ref="C18:N18"/>
    <mergeCell ref="B14:N14"/>
    <mergeCell ref="B15:N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FAF3A-A704-4E1A-AE19-1C0B3ECBC3BD}">
  <dimension ref="A1:D91"/>
  <sheetViews>
    <sheetView zoomScale="85" zoomScaleNormal="85" workbookViewId="0">
      <selection activeCell="H20" sqref="H20"/>
    </sheetView>
  </sheetViews>
  <sheetFormatPr defaultRowHeight="15.75"/>
  <cols>
    <col min="1" max="1" width="55" style="12" customWidth="1"/>
    <col min="2" max="2" width="51" style="12" customWidth="1"/>
    <col min="3" max="3" width="12.42578125" style="75" bestFit="1" customWidth="1"/>
    <col min="4" max="4" width="49.7109375" style="39" customWidth="1"/>
  </cols>
  <sheetData>
    <row r="1" spans="1:4" ht="15">
      <c r="A1" s="105" t="s">
        <v>0</v>
      </c>
      <c r="B1" s="106"/>
      <c r="C1" s="76" t="s">
        <v>58</v>
      </c>
      <c r="D1" s="65" t="s">
        <v>1</v>
      </c>
    </row>
    <row r="2" spans="1:4" thickBot="1">
      <c r="A2" s="66"/>
      <c r="B2" s="82" t="s">
        <v>59</v>
      </c>
      <c r="C2" s="83" t="s">
        <v>60</v>
      </c>
      <c r="D2" s="67"/>
    </row>
    <row r="3" spans="1:4" ht="15">
      <c r="A3" s="107" t="s">
        <v>61</v>
      </c>
      <c r="B3" s="108"/>
      <c r="C3" s="108"/>
      <c r="D3" s="109"/>
    </row>
    <row r="4" spans="1:4" ht="15">
      <c r="A4" s="27" t="s">
        <v>62</v>
      </c>
      <c r="B4" s="22" t="s">
        <v>63</v>
      </c>
      <c r="C4" s="68"/>
      <c r="D4" s="71" t="s">
        <v>64</v>
      </c>
    </row>
    <row r="5" spans="1:4">
      <c r="A5" s="32"/>
      <c r="B5" s="22"/>
      <c r="C5" s="42"/>
      <c r="D5" s="71"/>
    </row>
    <row r="6" spans="1:4" ht="15">
      <c r="A6" s="27" t="s">
        <v>65</v>
      </c>
      <c r="B6" s="22" t="s">
        <v>66</v>
      </c>
      <c r="C6" s="68"/>
      <c r="D6" s="71"/>
    </row>
    <row r="7" spans="1:4" ht="15">
      <c r="A7" s="64"/>
      <c r="B7" s="22" t="s">
        <v>67</v>
      </c>
      <c r="C7" s="68"/>
      <c r="D7" s="71"/>
    </row>
    <row r="8" spans="1:4">
      <c r="A8" s="64"/>
      <c r="B8" s="22" t="s">
        <v>68</v>
      </c>
      <c r="C8" s="68"/>
      <c r="D8" s="74"/>
    </row>
    <row r="9" spans="1:4">
      <c r="A9" s="64"/>
      <c r="B9" s="84" t="s">
        <v>69</v>
      </c>
      <c r="C9" s="68"/>
      <c r="D9" s="74"/>
    </row>
    <row r="10" spans="1:4" thickBot="1">
      <c r="A10" s="45" t="s">
        <v>70</v>
      </c>
      <c r="B10" s="22"/>
      <c r="C10" s="78">
        <f>SUM(C6:C9)</f>
        <v>0</v>
      </c>
      <c r="D10" s="71" t="s">
        <v>71</v>
      </c>
    </row>
    <row r="11" spans="1:4">
      <c r="A11" s="64"/>
      <c r="B11" s="22"/>
      <c r="C11" s="42"/>
      <c r="D11" s="74"/>
    </row>
    <row r="12" spans="1:4" ht="15">
      <c r="A12" s="27" t="s">
        <v>72</v>
      </c>
      <c r="B12" s="22" t="s">
        <v>73</v>
      </c>
      <c r="C12" s="68"/>
      <c r="D12" s="71" t="s">
        <v>74</v>
      </c>
    </row>
    <row r="13" spans="1:4" ht="15">
      <c r="A13" s="27"/>
      <c r="B13" s="22"/>
      <c r="C13" s="42"/>
      <c r="D13" s="71"/>
    </row>
    <row r="14" spans="1:4">
      <c r="A14" s="27" t="s">
        <v>75</v>
      </c>
      <c r="B14" s="24"/>
      <c r="C14" s="77">
        <f>SUM(C4,C10,C12)</f>
        <v>0</v>
      </c>
      <c r="D14" s="86" t="s">
        <v>76</v>
      </c>
    </row>
    <row r="15" spans="1:4" thickBot="1">
      <c r="A15" s="28"/>
      <c r="B15" s="21"/>
      <c r="C15" s="57"/>
      <c r="D15" s="5"/>
    </row>
    <row r="16" spans="1:4" ht="15">
      <c r="A16" s="99" t="s">
        <v>77</v>
      </c>
      <c r="B16" s="100"/>
      <c r="C16" s="100"/>
      <c r="D16" s="101"/>
    </row>
    <row r="17" spans="1:4" ht="15">
      <c r="A17" s="27" t="s">
        <v>78</v>
      </c>
      <c r="B17" s="22" t="s">
        <v>79</v>
      </c>
      <c r="C17" s="68"/>
      <c r="D17" s="71" t="s">
        <v>80</v>
      </c>
    </row>
    <row r="18" spans="1:4" ht="15">
      <c r="A18" s="64"/>
      <c r="B18" s="45"/>
      <c r="C18" s="46"/>
      <c r="D18" s="71"/>
    </row>
    <row r="19" spans="1:4" ht="15">
      <c r="A19" s="27" t="s">
        <v>81</v>
      </c>
      <c r="B19" s="22" t="s">
        <v>82</v>
      </c>
      <c r="C19" s="68">
        <f>SUM(C4,C17)</f>
        <v>0</v>
      </c>
      <c r="D19" s="71" t="s">
        <v>83</v>
      </c>
    </row>
    <row r="20" spans="1:4" thickBot="1">
      <c r="A20" s="28"/>
      <c r="B20" s="21"/>
      <c r="C20" s="57"/>
      <c r="D20" s="5"/>
    </row>
    <row r="21" spans="1:4" ht="15">
      <c r="A21" s="99" t="s">
        <v>84</v>
      </c>
      <c r="B21" s="100"/>
      <c r="C21" s="100"/>
      <c r="D21" s="101"/>
    </row>
    <row r="22" spans="1:4" ht="15">
      <c r="A22" s="27" t="s">
        <v>85</v>
      </c>
      <c r="B22" s="22" t="s">
        <v>73</v>
      </c>
      <c r="C22" s="68"/>
      <c r="D22" s="71" t="s">
        <v>86</v>
      </c>
    </row>
    <row r="23" spans="1:4" ht="15">
      <c r="A23" s="27" t="s">
        <v>87</v>
      </c>
      <c r="B23" s="22" t="s">
        <v>88</v>
      </c>
      <c r="C23" s="68"/>
      <c r="D23" s="71" t="s">
        <v>89</v>
      </c>
    </row>
    <row r="24" spans="1:4" ht="15">
      <c r="A24" s="27" t="s">
        <v>90</v>
      </c>
      <c r="B24" s="22" t="s">
        <v>91</v>
      </c>
      <c r="C24" s="68"/>
      <c r="D24" s="71" t="s">
        <v>92</v>
      </c>
    </row>
    <row r="25" spans="1:4" ht="15">
      <c r="A25" s="29" t="s">
        <v>93</v>
      </c>
      <c r="B25" s="25" t="s">
        <v>94</v>
      </c>
      <c r="C25" s="68"/>
      <c r="D25" s="71" t="s">
        <v>95</v>
      </c>
    </row>
    <row r="26" spans="1:4">
      <c r="A26" s="30" t="s">
        <v>96</v>
      </c>
      <c r="B26" s="25" t="s">
        <v>97</v>
      </c>
      <c r="C26" s="68"/>
      <c r="D26" s="71" t="s">
        <v>98</v>
      </c>
    </row>
    <row r="27" spans="1:4" ht="15">
      <c r="A27" s="27"/>
      <c r="B27" s="22"/>
      <c r="C27" s="42"/>
      <c r="D27" s="71"/>
    </row>
    <row r="28" spans="1:4" ht="15">
      <c r="A28" s="27"/>
      <c r="B28" s="22"/>
      <c r="C28" s="42"/>
      <c r="D28" s="71"/>
    </row>
    <row r="29" spans="1:4" ht="15">
      <c r="A29" s="27" t="s">
        <v>99</v>
      </c>
      <c r="B29" s="22" t="s">
        <v>100</v>
      </c>
      <c r="C29" s="77">
        <f>C19-SUM(C22,C23,C24,C25,C26)</f>
        <v>0</v>
      </c>
      <c r="D29" s="71" t="s">
        <v>101</v>
      </c>
    </row>
    <row r="30" spans="1:4" s="7" customFormat="1" ht="15">
      <c r="A30" s="31"/>
      <c r="B30" s="22" t="s">
        <v>102</v>
      </c>
      <c r="C30" s="68"/>
      <c r="D30" s="71"/>
    </row>
    <row r="31" spans="1:4" thickBot="1">
      <c r="A31" s="31"/>
      <c r="B31" s="22"/>
      <c r="C31" s="78">
        <f>SUM(C29:C30)</f>
        <v>0</v>
      </c>
      <c r="D31" s="71" t="s">
        <v>103</v>
      </c>
    </row>
    <row r="32" spans="1:4" ht="15">
      <c r="A32" s="27"/>
      <c r="B32" s="22"/>
      <c r="C32" s="42"/>
      <c r="D32" s="71"/>
    </row>
    <row r="33" spans="1:4" ht="15">
      <c r="A33" s="27" t="s">
        <v>104</v>
      </c>
      <c r="B33" s="22" t="s">
        <v>105</v>
      </c>
      <c r="C33" s="68"/>
      <c r="D33" s="71" t="s">
        <v>106</v>
      </c>
    </row>
    <row r="34" spans="1:4" ht="16.5" thickBot="1">
      <c r="A34" s="34"/>
      <c r="B34" s="23"/>
      <c r="C34" s="59"/>
      <c r="D34" s="5"/>
    </row>
    <row r="35" spans="1:4" ht="15">
      <c r="A35" s="99" t="s">
        <v>107</v>
      </c>
      <c r="B35" s="100"/>
      <c r="C35" s="100"/>
      <c r="D35" s="101"/>
    </row>
    <row r="36" spans="1:4">
      <c r="A36" s="30" t="s">
        <v>108</v>
      </c>
      <c r="B36" s="26" t="s">
        <v>109</v>
      </c>
      <c r="C36" s="70"/>
      <c r="D36" s="71" t="s">
        <v>110</v>
      </c>
    </row>
    <row r="37" spans="1:4">
      <c r="A37" s="30"/>
      <c r="B37" s="26" t="s">
        <v>111</v>
      </c>
      <c r="C37" s="70"/>
      <c r="D37" s="71" t="s">
        <v>112</v>
      </c>
    </row>
    <row r="38" spans="1:4">
      <c r="A38" s="30"/>
      <c r="B38" s="26" t="s">
        <v>113</v>
      </c>
      <c r="C38" s="70"/>
      <c r="D38" s="71" t="s">
        <v>114</v>
      </c>
    </row>
    <row r="39" spans="1:4">
      <c r="A39" s="30"/>
      <c r="B39" s="84" t="s">
        <v>69</v>
      </c>
      <c r="C39" s="70"/>
      <c r="D39" s="71" t="s">
        <v>115</v>
      </c>
    </row>
    <row r="40" spans="1:4" ht="16.5" thickBot="1">
      <c r="A40" s="30"/>
      <c r="B40" s="33"/>
      <c r="C40" s="79">
        <f>SUM(C36:C39)</f>
        <v>0</v>
      </c>
      <c r="D40" s="71" t="s">
        <v>116</v>
      </c>
    </row>
    <row r="41" spans="1:4">
      <c r="A41" s="30"/>
      <c r="B41" s="26"/>
      <c r="C41" s="58"/>
      <c r="D41" s="71"/>
    </row>
    <row r="42" spans="1:4">
      <c r="A42" s="30" t="s">
        <v>117</v>
      </c>
      <c r="B42" s="26" t="s">
        <v>118</v>
      </c>
      <c r="C42" s="70"/>
      <c r="D42" s="71" t="s">
        <v>119</v>
      </c>
    </row>
    <row r="43" spans="1:4">
      <c r="A43" s="35" t="s">
        <v>120</v>
      </c>
      <c r="B43" s="26" t="s">
        <v>121</v>
      </c>
      <c r="C43" s="70"/>
      <c r="D43" s="71" t="s">
        <v>122</v>
      </c>
    </row>
    <row r="44" spans="1:4">
      <c r="A44" s="30"/>
      <c r="B44" s="26" t="s">
        <v>123</v>
      </c>
      <c r="C44" s="70"/>
      <c r="D44" s="71" t="s">
        <v>124</v>
      </c>
    </row>
    <row r="45" spans="1:4">
      <c r="A45" s="30"/>
      <c r="B45" s="84" t="s">
        <v>69</v>
      </c>
      <c r="C45" s="70"/>
      <c r="D45" s="71" t="s">
        <v>125</v>
      </c>
    </row>
    <row r="46" spans="1:4">
      <c r="A46" s="30"/>
      <c r="B46" s="26"/>
      <c r="C46" s="58"/>
      <c r="D46" s="71"/>
    </row>
    <row r="47" spans="1:4">
      <c r="A47" s="30" t="s">
        <v>126</v>
      </c>
      <c r="B47" s="26" t="s">
        <v>127</v>
      </c>
      <c r="C47" s="70"/>
      <c r="D47" s="71" t="s">
        <v>128</v>
      </c>
    </row>
    <row r="48" spans="1:4">
      <c r="A48" s="30"/>
      <c r="B48" s="26" t="s">
        <v>129</v>
      </c>
      <c r="C48" s="70"/>
      <c r="D48" s="71" t="s">
        <v>130</v>
      </c>
    </row>
    <row r="49" spans="1:4">
      <c r="A49" s="30"/>
      <c r="B49" s="26" t="s">
        <v>131</v>
      </c>
      <c r="C49" s="70"/>
      <c r="D49" s="71" t="s">
        <v>132</v>
      </c>
    </row>
    <row r="50" spans="1:4">
      <c r="A50" s="30"/>
      <c r="B50" s="84" t="s">
        <v>69</v>
      </c>
      <c r="C50" s="70"/>
      <c r="D50" s="71" t="s">
        <v>133</v>
      </c>
    </row>
    <row r="51" spans="1:4" ht="16.5" thickBot="1">
      <c r="A51" s="30"/>
      <c r="B51" s="26"/>
      <c r="C51" s="79">
        <f>SUM(C47:C50)</f>
        <v>0</v>
      </c>
      <c r="D51" s="71" t="s">
        <v>134</v>
      </c>
    </row>
    <row r="52" spans="1:4">
      <c r="A52" s="30"/>
      <c r="B52" s="24"/>
      <c r="C52" s="58"/>
      <c r="D52" s="71"/>
    </row>
    <row r="53" spans="1:4" ht="15">
      <c r="A53" s="36" t="s">
        <v>135</v>
      </c>
      <c r="B53" s="22" t="s">
        <v>66</v>
      </c>
      <c r="C53" s="68"/>
      <c r="D53" s="71"/>
    </row>
    <row r="54" spans="1:4" ht="15">
      <c r="A54" s="36"/>
      <c r="B54" s="22" t="s">
        <v>67</v>
      </c>
      <c r="C54" s="68"/>
      <c r="D54" s="71"/>
    </row>
    <row r="55" spans="1:4" ht="15">
      <c r="A55" s="36"/>
      <c r="B55" s="22" t="s">
        <v>68</v>
      </c>
      <c r="C55" s="68"/>
      <c r="D55" s="71"/>
    </row>
    <row r="56" spans="1:4" ht="15">
      <c r="A56" s="36"/>
      <c r="B56" s="84" t="s">
        <v>69</v>
      </c>
      <c r="C56" s="68"/>
      <c r="D56" s="71"/>
    </row>
    <row r="57" spans="1:4" ht="16.5" thickBot="1">
      <c r="A57" s="30"/>
      <c r="B57" s="24"/>
      <c r="C57" s="79">
        <f>SUM(C53:C56)</f>
        <v>0</v>
      </c>
      <c r="D57" s="71" t="s">
        <v>136</v>
      </c>
    </row>
    <row r="58" spans="1:4">
      <c r="A58" s="30"/>
      <c r="B58" s="24"/>
      <c r="C58" s="58"/>
      <c r="D58" s="71"/>
    </row>
    <row r="59" spans="1:4">
      <c r="A59" s="30" t="s">
        <v>137</v>
      </c>
      <c r="B59" s="24"/>
      <c r="C59" s="80">
        <f>C51+C57</f>
        <v>0</v>
      </c>
      <c r="D59" s="71" t="s">
        <v>138</v>
      </c>
    </row>
    <row r="60" spans="1:4" ht="16.5" thickBot="1">
      <c r="A60" s="34"/>
      <c r="B60" s="23"/>
      <c r="C60" s="59"/>
      <c r="D60" s="5"/>
    </row>
    <row r="61" spans="1:4" ht="15">
      <c r="A61" s="99" t="s">
        <v>139</v>
      </c>
      <c r="B61" s="100"/>
      <c r="C61" s="100"/>
      <c r="D61" s="101"/>
    </row>
    <row r="62" spans="1:4">
      <c r="A62" s="30" t="s">
        <v>140</v>
      </c>
      <c r="B62" s="24"/>
      <c r="C62" s="80" t="e">
        <f>(C59/(C31+C33))*100</f>
        <v>#DIV/0!</v>
      </c>
      <c r="D62" s="71" t="s">
        <v>141</v>
      </c>
    </row>
    <row r="63" spans="1:4">
      <c r="A63" s="35" t="s">
        <v>142</v>
      </c>
      <c r="B63" s="24"/>
      <c r="C63" s="58"/>
      <c r="D63" s="2"/>
    </row>
    <row r="64" spans="1:4" ht="16.5" thickBot="1">
      <c r="A64" s="34"/>
      <c r="B64" s="23"/>
      <c r="C64" s="59"/>
      <c r="D64" s="5"/>
    </row>
    <row r="65" spans="1:4" ht="15">
      <c r="A65" s="99" t="s">
        <v>143</v>
      </c>
      <c r="B65" s="100"/>
      <c r="C65" s="100"/>
      <c r="D65" s="101"/>
    </row>
    <row r="66" spans="1:4">
      <c r="A66" s="36" t="s">
        <v>144</v>
      </c>
      <c r="B66" s="26" t="s">
        <v>22</v>
      </c>
      <c r="C66" s="69"/>
      <c r="D66" s="37"/>
    </row>
    <row r="67" spans="1:4">
      <c r="A67" s="32"/>
      <c r="B67" s="26" t="s">
        <v>23</v>
      </c>
      <c r="C67" s="69"/>
      <c r="D67" s="37"/>
    </row>
    <row r="68" spans="1:4">
      <c r="A68" s="32"/>
      <c r="B68" s="26" t="s">
        <v>24</v>
      </c>
      <c r="C68" s="69"/>
      <c r="D68" s="37"/>
    </row>
    <row r="69" spans="1:4">
      <c r="A69" s="32"/>
      <c r="B69" s="26" t="s">
        <v>25</v>
      </c>
      <c r="C69" s="69"/>
      <c r="D69" s="37"/>
    </row>
    <row r="70" spans="1:4">
      <c r="A70" s="32"/>
      <c r="B70" s="26" t="s">
        <v>145</v>
      </c>
      <c r="C70" s="69"/>
      <c r="D70" s="37"/>
    </row>
    <row r="71" spans="1:4" ht="16.5" thickBot="1">
      <c r="A71" s="32"/>
      <c r="B71" s="24"/>
      <c r="C71" s="78">
        <f>SUM(C66:C70)</f>
        <v>0</v>
      </c>
      <c r="D71" s="73" t="s">
        <v>146</v>
      </c>
    </row>
    <row r="72" spans="1:4" ht="16.5" thickBot="1">
      <c r="A72" s="34"/>
      <c r="B72" s="23"/>
      <c r="C72" s="59"/>
      <c r="D72" s="5"/>
    </row>
    <row r="73" spans="1:4" ht="15">
      <c r="A73" s="99" t="s">
        <v>147</v>
      </c>
      <c r="B73" s="100"/>
      <c r="C73" s="100"/>
      <c r="D73" s="101"/>
    </row>
    <row r="74" spans="1:4" ht="15">
      <c r="A74" s="27" t="s">
        <v>148</v>
      </c>
      <c r="B74" s="22" t="s">
        <v>66</v>
      </c>
      <c r="C74" s="68"/>
      <c r="D74" s="2"/>
    </row>
    <row r="75" spans="1:4" ht="15">
      <c r="A75" s="64"/>
      <c r="B75" s="22" t="s">
        <v>67</v>
      </c>
      <c r="C75" s="68"/>
      <c r="D75" s="2"/>
    </row>
    <row r="76" spans="1:4">
      <c r="A76" s="64"/>
      <c r="B76" s="22" t="s">
        <v>68</v>
      </c>
      <c r="C76" s="68"/>
      <c r="D76" s="37"/>
    </row>
    <row r="77" spans="1:4">
      <c r="A77" s="64"/>
      <c r="B77" s="84" t="s">
        <v>69</v>
      </c>
      <c r="C77" s="68"/>
      <c r="D77" s="37"/>
    </row>
    <row r="78" spans="1:4" thickBot="1">
      <c r="A78" s="64"/>
      <c r="B78" s="22"/>
      <c r="C78" s="78">
        <f>SUM(C74:C77)</f>
        <v>0</v>
      </c>
      <c r="D78" s="71" t="s">
        <v>149</v>
      </c>
    </row>
    <row r="79" spans="1:4">
      <c r="A79" s="32"/>
      <c r="B79" s="22"/>
      <c r="C79" s="42"/>
      <c r="D79" s="72"/>
    </row>
    <row r="80" spans="1:4" ht="15">
      <c r="A80" s="27" t="s">
        <v>150</v>
      </c>
      <c r="B80" s="22" t="s">
        <v>73</v>
      </c>
      <c r="C80" s="68"/>
      <c r="D80" s="71" t="s">
        <v>151</v>
      </c>
    </row>
    <row r="81" spans="1:4" ht="15">
      <c r="A81" s="64"/>
      <c r="B81" s="45"/>
      <c r="C81" s="46"/>
      <c r="D81" s="71"/>
    </row>
    <row r="82" spans="1:4" ht="15">
      <c r="A82" s="27" t="s">
        <v>152</v>
      </c>
      <c r="B82" s="45"/>
      <c r="C82" s="77">
        <f>C24+C78+C80</f>
        <v>0</v>
      </c>
      <c r="D82" s="71" t="s">
        <v>153</v>
      </c>
    </row>
    <row r="83" spans="1:4" thickBot="1">
      <c r="A83" s="28"/>
      <c r="B83" s="56"/>
      <c r="C83" s="57"/>
      <c r="D83" s="5"/>
    </row>
    <row r="84" spans="1:4" ht="15">
      <c r="A84" s="102" t="s">
        <v>154</v>
      </c>
      <c r="B84" s="103"/>
      <c r="C84" s="103"/>
      <c r="D84" s="104"/>
    </row>
    <row r="85" spans="1:4">
      <c r="A85" s="32"/>
      <c r="B85" s="24" t="s">
        <v>155</v>
      </c>
      <c r="C85" s="80">
        <f>SUM(C4,C10,C12,C33)</f>
        <v>0</v>
      </c>
      <c r="D85" s="71" t="s">
        <v>156</v>
      </c>
    </row>
    <row r="86" spans="1:4">
      <c r="A86" s="32"/>
      <c r="B86" s="24" t="s">
        <v>157</v>
      </c>
      <c r="C86" s="80">
        <f>SUM(C22,C23,C25,C26,C40,C57,C71)</f>
        <v>0</v>
      </c>
      <c r="D86" s="71" t="s">
        <v>158</v>
      </c>
    </row>
    <row r="87" spans="1:4">
      <c r="A87" s="32"/>
      <c r="B87" s="24" t="s">
        <v>159</v>
      </c>
      <c r="C87" s="80">
        <f>C82</f>
        <v>0</v>
      </c>
      <c r="D87" s="71" t="s">
        <v>153</v>
      </c>
    </row>
    <row r="88" spans="1:4">
      <c r="A88" s="32"/>
      <c r="B88" s="24"/>
      <c r="C88" s="58"/>
      <c r="D88" s="72"/>
    </row>
    <row r="89" spans="1:4">
      <c r="A89" s="30" t="s">
        <v>45</v>
      </c>
      <c r="B89" s="85" t="s">
        <v>160</v>
      </c>
      <c r="C89" s="81">
        <f>C85-C86-C87</f>
        <v>0</v>
      </c>
      <c r="D89" s="71" t="s">
        <v>161</v>
      </c>
    </row>
    <row r="90" spans="1:4" ht="16.5" thickBot="1">
      <c r="A90" s="34"/>
      <c r="B90" s="23"/>
      <c r="C90" s="59"/>
      <c r="D90" s="5"/>
    </row>
    <row r="91" spans="1:4">
      <c r="A91" s="24"/>
      <c r="B91" s="24"/>
      <c r="C91" s="58"/>
      <c r="D91" s="38"/>
    </row>
  </sheetData>
  <mergeCells count="9">
    <mergeCell ref="A61:D61"/>
    <mergeCell ref="A65:D65"/>
    <mergeCell ref="A73:D73"/>
    <mergeCell ref="A84:D84"/>
    <mergeCell ref="A1:B1"/>
    <mergeCell ref="A3:D3"/>
    <mergeCell ref="A16:D16"/>
    <mergeCell ref="A21:D21"/>
    <mergeCell ref="A35:D3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6851BFE7D9C489DB33DEF2B83356A" ma:contentTypeVersion="3" ma:contentTypeDescription="Create a new document." ma:contentTypeScope="" ma:versionID="612d8458e85b2bf0316dc5df13cfbbd5">
  <xsd:schema xmlns:xsd="http://www.w3.org/2001/XMLSchema" xmlns:xs="http://www.w3.org/2001/XMLSchema" xmlns:p="http://schemas.microsoft.com/office/2006/metadata/properties" xmlns:ns2="386b7fe8-331e-4194-aa7e-4cf0625e3f7c" targetNamespace="http://schemas.microsoft.com/office/2006/metadata/properties" ma:root="true" ma:fieldsID="d510436b69a0a0d339c3531f2969c670" ns2:_="">
    <xsd:import namespace="386b7fe8-331e-4194-aa7e-4cf0625e3f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b7fe8-331e-4194-aa7e-4cf0625e3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C4A902-1737-4A12-8C82-08F76B423715}"/>
</file>

<file path=customXml/itemProps2.xml><?xml version="1.0" encoding="utf-8"?>
<ds:datastoreItem xmlns:ds="http://schemas.openxmlformats.org/officeDocument/2006/customXml" ds:itemID="{40F10540-0048-4871-9423-0705B0E7321F}"/>
</file>

<file path=customXml/itemProps3.xml><?xml version="1.0" encoding="utf-8"?>
<ds:datastoreItem xmlns:ds="http://schemas.openxmlformats.org/officeDocument/2006/customXml" ds:itemID="{0A402CFF-D4C0-4E56-84D9-48BBA4CF20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BDO Canada LLP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Hearn, Peter</dc:creator>
  <cp:keywords/>
  <dc:description/>
  <cp:lastModifiedBy/>
  <cp:revision/>
  <dcterms:created xsi:type="dcterms:W3CDTF">2023-05-11T16:13:01Z</dcterms:created>
  <dcterms:modified xsi:type="dcterms:W3CDTF">2023-10-26T14:41:36Z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  <property fmtid="{D5CDD505-2E9C-101B-9397-08002B2CF9AE}" pid="36" name="ContentTypeId">
    <vt:lpwstr>0x0101004156851BFE7D9C489DB33DEF2B83356A</vt:lpwstr>
  </property>
</Properties>
</file>